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zest. wolnych śr." sheetId="1" r:id="rId1"/>
    <sheet name="Prognoza" sheetId="2" r:id="rId2"/>
    <sheet name="Załącznik nr 1" sheetId="3" r:id="rId3"/>
    <sheet name="Załącznik nr 2" sheetId="4" r:id="rId4"/>
  </sheets>
  <definedNames>
    <definedName name="_xlnm.Print_Titles" localSheetId="1">'Prognoza'!$5:$5</definedName>
  </definedNames>
  <calcPr fullCalcOnLoad="1"/>
</workbook>
</file>

<file path=xl/sharedStrings.xml><?xml version="1.0" encoding="utf-8"?>
<sst xmlns="http://schemas.openxmlformats.org/spreadsheetml/2006/main" count="337" uniqueCount="155">
  <si>
    <t>Wieloletnia Prognoza Finansowa Gminy .............</t>
  </si>
  <si>
    <t>lp.</t>
  </si>
  <si>
    <t>Wyszczególnienie</t>
  </si>
  <si>
    <t>Dochody</t>
  </si>
  <si>
    <t>bieżące</t>
  </si>
  <si>
    <t>majątkowe</t>
  </si>
  <si>
    <t>Wydatki</t>
  </si>
  <si>
    <t>gwarancje i poręczenia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</si>
  <si>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</si>
  <si>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</si>
  <si>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</si>
  <si>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</si>
  <si>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</si>
  <si>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</si>
  <si>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</si>
  <si>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</si>
  <si>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</si>
  <si>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</si>
  <si>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</si>
  <si>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</si>
  <si>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</si>
  <si>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</si>
  <si>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</si>
  <si>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</si>
  <si>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</si>
  <si>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</si>
  <si>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</si>
  <si>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</si>
  <si>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</si>
  <si>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</si>
  <si>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</si>
  <si>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</si>
  <si>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</si>
  <si>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</si>
  <si>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</si>
  <si>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</si>
  <si>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</si>
  <si>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</si>
  <si>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</si>
  <si>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</si>
  <si>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</si>
  <si>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Załącznik nr 1 do Wieloletniej Prognozy Finansowej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</si>
  <si>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</si>
  <si>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</si>
  <si>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</si>
  <si>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</si>
  <si>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</si>
  <si>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</si>
  <si>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</si>
  <si>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</si>
  <si>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</si>
  <si>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Dług na koniec 2009 roku z Prognozy Kwoty Długu</t>
  </si>
  <si>
    <t>IX</t>
  </si>
  <si>
    <t>sprzedaż majątku</t>
  </si>
  <si>
    <t>wynagrodzenia i składki od nich naliczane</t>
  </si>
  <si>
    <t>Załacznik do uchwały Rady Gminy ……</t>
  </si>
  <si>
    <t>Relacja z art. 169 ustawy o finansach publicznych z dnia 30 czerwca 2005r o finansach publicznych (Dz. U. Nr 249, poz. 2104 ze zm)</t>
  </si>
  <si>
    <t>Relacja z art. 170 ustawy o finansach publicznych z dnia 30 czerwca 2005r o finansach publicznych (Dz. U. Nr 249, poz. 2104 ze zm)</t>
  </si>
  <si>
    <t>Równowaga budżetowa D+ P - W - R = 0</t>
  </si>
  <si>
    <t>(Dochody bieżące+ sprzedaż majątku-wydatki bieżące)/ dochody ogółem</t>
  </si>
  <si>
    <t>Łączne nakłady finansowe</t>
  </si>
  <si>
    <t>X</t>
  </si>
  <si>
    <t>obsługa długu</t>
  </si>
  <si>
    <t xml:space="preserve">przedsięwzięcia z art. 226 ust. 4 pkt 1 ufp - jak w załączniku nr 2 </t>
  </si>
  <si>
    <t xml:space="preserve">przedsięwzięcia z art. 226 ust. 4 pkt 2 ufp - jak w załączniku nr 2 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</si>
  <si>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</si>
  <si>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</si>
  <si>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</si>
  <si>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</si>
  <si>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* Uzasadnienie do przyjętych wielkości stanowi załącznik nr 3 do wieloletniej prognozy finansowej (należy sporządzić samodzielnie opis)</t>
  </si>
  <si>
    <t>(Spłata rat kredytów i pożyczek oraz wykup papierów wartościowych tylko długoterminowych + odsetki ( w tym od krótkoterminowych) + potencjalna spłata kwot wynikających z udzielonych poręczeń i gwarancji) / dochody ogółem</t>
  </si>
  <si>
    <t>XI</t>
  </si>
  <si>
    <t>Limit obciążeń budżetu spłatą długu, kosztami jego obsługi oraz poręczeniami i gwarancjami</t>
  </si>
  <si>
    <t>Relacja o ktorej mowa w art. 243  ustawy z dnia 27 sierpnia 2009r o finansach publicznych (Dz. U. Nr 157, poz. 1240) - nie może być ze znakiem "minus"</t>
  </si>
  <si>
    <t>Różnica dochody bieżące - wydatki bieżące (art. 242 ust. 1 ufp)</t>
  </si>
  <si>
    <t>(Dochody bieżące + sprzedaż majątku - wydatki bieżące) / dochody ogółem</t>
  </si>
  <si>
    <t>Projekt</t>
  </si>
  <si>
    <t>Szlak Orła Bielika Ustowo Pargowo-etap I</t>
  </si>
  <si>
    <t>Budowa gimnazjum na nieruchomośći ZS Przecław</t>
  </si>
  <si>
    <t>Przebudowa budynku na strażnicę OSP w Kołbaskowie</t>
  </si>
  <si>
    <t>Ponadgraniczne połączenie drogowe  Schwennenz-Ladenthin-Warnik-Będargowo w polsko-niemieckim obszarze rozwoju Odra-Nysa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</si>
  <si>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</si>
  <si>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</si>
  <si>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t>Przedsięwzięcia programy, projekty zadania  (  razem)</t>
  </si>
  <si>
    <t>w tym:</t>
  </si>
  <si>
    <t>Lokalna strategia działania dobre gminy w ramach Osi Leader</t>
  </si>
  <si>
    <t>1.</t>
  </si>
  <si>
    <t>Przebudowa dróg gminnych w m. Kurów</t>
  </si>
  <si>
    <t>Modernizacja budynku po jednostce wojskowej w m.Kołbaskowo na mieszkania komunalne i socjalne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</si>
  <si>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</si>
  <si>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</si>
  <si>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</si>
  <si>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</si>
  <si>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</si>
  <si>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</si>
  <si>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</si>
  <si>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</si>
  <si>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</si>
  <si>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</si>
  <si>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</si>
  <si>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</si>
  <si>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</si>
  <si>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sieci kanalizacji deszczowej  wraz z przebudową kolidującego uzbrojenia podziemnego na terenie działek o nr ew.123,130,131,135,137/1 obręb Warzymice, gmina Kołbaskowo</t>
  </si>
  <si>
    <t>Przebudowa drogi gminnej  Siadło-Dolne, Kurów</t>
  </si>
  <si>
    <t>Przebudowa drogi gminnej z przebudową  sieci wodociągowej w Siadle-Dolnym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</si>
  <si>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</si>
  <si>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2008-13</t>
  </si>
  <si>
    <t>2008-2011</t>
  </si>
  <si>
    <t>2010-2012</t>
  </si>
  <si>
    <t>2009-2011</t>
  </si>
  <si>
    <t>2010-2011</t>
  </si>
  <si>
    <t>Szlak Orła Bielika Ustowo Pargowo-etap II</t>
  </si>
  <si>
    <t>2008-2012</t>
  </si>
  <si>
    <t>Termomodernizacja  budynku  Szkoły Podstawowej w Będargowie</t>
  </si>
  <si>
    <t>Modernizacja dróg w obszarach zabudowanych</t>
  </si>
  <si>
    <t>2013-2014</t>
  </si>
  <si>
    <t>Budowa wodociągu Warnik-Bobolin</t>
  </si>
  <si>
    <t>2012-2013</t>
  </si>
  <si>
    <t>2011-2014</t>
  </si>
  <si>
    <t>2004-2013</t>
  </si>
  <si>
    <t>2004-2012</t>
  </si>
  <si>
    <t>2011-2012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</si>
  <si>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</si>
  <si>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</si>
  <si>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</si>
  <si>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</si>
  <si>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</si>
  <si>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</si>
  <si>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</si>
  <si>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</si>
  <si>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</si>
  <si>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</si>
  <si>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</si>
  <si>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</si>
  <si>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</si>
  <si>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</si>
  <si>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</si>
  <si>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</si>
  <si>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</si>
  <si>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Przedsięwzięcia ogółem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</si>
  <si>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Limity wydatków</t>
  </si>
  <si>
    <t xml:space="preserve"> w tym: wydatki majątkowe</t>
  </si>
  <si>
    <t>Przebudowa drogi powiatowej nr 0626Z Przylep-Ostoja-Rajkowo-Szczecin o długości około 2,852 km</t>
  </si>
  <si>
    <t xml:space="preserve">Urząd Gminy Kołbaskowo </t>
  </si>
  <si>
    <t>Budowa sygnalizacji świetlnej na skrzyżowaniu ul. Cukrowej -Rajkowo</t>
  </si>
  <si>
    <t>Limit zobowiązań</t>
  </si>
  <si>
    <t>Budowa Gminnego Ośrodka Kultury w Przecławiu</t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</si>
  <si>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</si>
  <si>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r>
      <t xml:space="preserve">Przedsięwzięcia, na programy, projekty lub zadania związane z programami realizowanymi z udziałem środków o których mowa w art..5 ust.1 pkt 2 i3        </t>
    </r>
    <r>
      <rPr>
        <sz val="9"/>
        <rFont val="Arial CE"/>
        <family val="0"/>
      </rPr>
      <t>- wydatki majątkowe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</t>
    </r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</si>
  <si>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pawilonyu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</si>
  <si>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t>2014-2015</t>
  </si>
  <si>
    <t>Planowane i realizowane przedsięwzięcia  
Gminy Kołbaskowo 
w latach 2011-2015</t>
  </si>
  <si>
    <t>2008-2013</t>
  </si>
  <si>
    <t>Załącznik Nr 3
do uchwały Nr IV/25/2011
Rady Gminy Kołbaskowo.
z dnia 24.01.2011 r.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</si>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</sst>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Fill="1" applyBorder="1" applyAlignment="1">
      <alignment wrapText="1"/>
    </xf>
    <xf numFmtId="0" fontId="5" fillId="0" borderId="38" xfId="0" applyFont="1" applyFill="1" applyBorder="1" applyAlignment="1">
      <alignment/>
    </xf>
    <xf numFmtId="0" fontId="5" fillId="0" borderId="38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8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37.00390625" style="0" customWidth="1"/>
    <col min="4" max="4" width="9.875" style="0" customWidth="1"/>
    <col min="5" max="5" width="10.25390625" style="0" customWidth="1"/>
    <col min="6" max="14" width="10.125" style="0" customWidth="1"/>
  </cols>
  <sheetData>
    <row r="1" ht="13.5" thickBot="1"/>
    <row r="2" spans="1:14" ht="13.5" thickBot="1">
      <c r="A2" s="46" t="s">
        <v>1</v>
      </c>
      <c r="B2" s="157" t="s">
        <v>2</v>
      </c>
      <c r="C2" s="158"/>
      <c r="D2" s="47">
        <v>2010</v>
      </c>
      <c r="E2" s="47">
        <v>2011</v>
      </c>
      <c r="F2" s="47">
        <v>2012</v>
      </c>
      <c r="G2" s="47">
        <v>2013</v>
      </c>
      <c r="H2" s="47">
        <v>2014</v>
      </c>
      <c r="I2" s="47">
        <v>2015</v>
      </c>
      <c r="J2" s="47">
        <v>2016</v>
      </c>
      <c r="K2" s="47">
        <v>2017</v>
      </c>
      <c r="L2" s="47">
        <v>2018</v>
      </c>
      <c r="M2" s="47">
        <v>2019</v>
      </c>
      <c r="N2" s="48">
        <v>2020</v>
      </c>
    </row>
    <row r="3" spans="1:14" ht="12.75">
      <c r="A3" s="43" t="s">
        <v>24</v>
      </c>
      <c r="B3" s="159" t="s">
        <v>3</v>
      </c>
      <c r="C3" s="160"/>
      <c r="D3" s="44">
        <f>D4+D5</f>
        <v>26887983</v>
      </c>
      <c r="E3" s="44">
        <f aca="true" t="shared" si="0" ref="E3:M3">E4+E5</f>
        <v>33905000</v>
      </c>
      <c r="F3" s="44">
        <f t="shared" si="0"/>
        <v>28305000</v>
      </c>
      <c r="G3" s="44">
        <f t="shared" si="0"/>
        <v>29105000</v>
      </c>
      <c r="H3" s="44">
        <f t="shared" si="0"/>
        <v>29870000</v>
      </c>
      <c r="I3" s="44">
        <f t="shared" si="0"/>
        <v>30770000</v>
      </c>
      <c r="J3" s="44">
        <f t="shared" si="0"/>
        <v>31680000</v>
      </c>
      <c r="K3" s="44">
        <f t="shared" si="0"/>
        <v>32640000</v>
      </c>
      <c r="L3" s="44">
        <f t="shared" si="0"/>
        <v>33600000</v>
      </c>
      <c r="M3" s="44">
        <f t="shared" si="0"/>
        <v>34620000</v>
      </c>
      <c r="N3" s="45">
        <f>N4+N5</f>
        <v>35670000</v>
      </c>
    </row>
    <row r="4" spans="1:14" ht="12.75">
      <c r="A4" s="40" t="s">
        <v>25</v>
      </c>
      <c r="B4" s="16"/>
      <c r="C4" s="17" t="s">
        <v>4</v>
      </c>
      <c r="D4" s="4">
        <v>26582983</v>
      </c>
      <c r="E4" s="74">
        <v>27400000</v>
      </c>
      <c r="F4" s="74">
        <v>28200000</v>
      </c>
      <c r="G4" s="74">
        <v>29000000</v>
      </c>
      <c r="H4" s="74">
        <v>29870000</v>
      </c>
      <c r="I4" s="74">
        <v>30770000</v>
      </c>
      <c r="J4" s="74">
        <v>31680000</v>
      </c>
      <c r="K4" s="74">
        <v>32640000</v>
      </c>
      <c r="L4" s="74">
        <v>33600000</v>
      </c>
      <c r="M4" s="74">
        <v>34620000</v>
      </c>
      <c r="N4" s="78">
        <v>35670000</v>
      </c>
    </row>
    <row r="5" spans="1:14" ht="12.75">
      <c r="A5" s="40" t="s">
        <v>26</v>
      </c>
      <c r="B5" s="16"/>
      <c r="C5" s="17" t="s">
        <v>5</v>
      </c>
      <c r="D5" s="74">
        <v>305000</v>
      </c>
      <c r="E5" s="74">
        <v>6505000</v>
      </c>
      <c r="F5" s="74">
        <v>105000</v>
      </c>
      <c r="G5" s="74">
        <v>105000</v>
      </c>
      <c r="H5" s="18"/>
      <c r="I5" s="18"/>
      <c r="J5" s="18"/>
      <c r="K5" s="18"/>
      <c r="L5" s="18"/>
      <c r="M5" s="18"/>
      <c r="N5" s="41"/>
    </row>
    <row r="6" spans="1:14" ht="12.75">
      <c r="A6" s="30"/>
      <c r="B6" s="3" t="s">
        <v>32</v>
      </c>
      <c r="C6" s="20" t="s">
        <v>53</v>
      </c>
      <c r="D6" s="71">
        <v>300000</v>
      </c>
      <c r="E6" s="75">
        <v>6500000</v>
      </c>
      <c r="F6" s="75">
        <v>100000</v>
      </c>
      <c r="G6" s="75">
        <v>100000</v>
      </c>
      <c r="H6" s="5"/>
      <c r="I6" s="5"/>
      <c r="J6" s="5"/>
      <c r="K6" s="5"/>
      <c r="L6" s="5"/>
      <c r="M6" s="5"/>
      <c r="N6" s="25"/>
    </row>
    <row r="7" spans="1:14" ht="12.75">
      <c r="A7" s="38" t="s">
        <v>27</v>
      </c>
      <c r="B7" s="161" t="s">
        <v>6</v>
      </c>
      <c r="C7" s="162"/>
      <c r="D7" s="6">
        <f>D8+D16</f>
        <v>32576132</v>
      </c>
      <c r="E7" s="6">
        <f aca="true" t="shared" si="1" ref="E7:N7">E8+E16</f>
        <v>24932330</v>
      </c>
      <c r="F7" s="6">
        <f t="shared" si="1"/>
        <v>25956120</v>
      </c>
      <c r="G7" s="6">
        <f t="shared" si="1"/>
        <v>26674050</v>
      </c>
      <c r="H7" s="6">
        <f t="shared" si="1"/>
        <v>27414812</v>
      </c>
      <c r="I7" s="6">
        <f t="shared" si="1"/>
        <v>28179068</v>
      </c>
      <c r="J7" s="6">
        <f t="shared" si="1"/>
        <v>28967540</v>
      </c>
      <c r="K7" s="6">
        <f t="shared" si="1"/>
        <v>29751265</v>
      </c>
      <c r="L7" s="6">
        <f t="shared" si="1"/>
        <v>30620015</v>
      </c>
      <c r="M7" s="6">
        <f t="shared" si="1"/>
        <v>31485548</v>
      </c>
      <c r="N7" s="39">
        <f t="shared" si="1"/>
        <v>32378330</v>
      </c>
    </row>
    <row r="8" spans="1:14" ht="12.75">
      <c r="A8" s="40" t="s">
        <v>25</v>
      </c>
      <c r="B8" s="16"/>
      <c r="C8" s="17" t="s">
        <v>4</v>
      </c>
      <c r="D8" s="18">
        <f>D10+D11+D12+D13+D14+D15</f>
        <v>32576132</v>
      </c>
      <c r="E8" s="18">
        <f aca="true" t="shared" si="2" ref="E8:N8">E9+E10+E11+E12+E13+E14</f>
        <v>24932330</v>
      </c>
      <c r="F8" s="18">
        <f t="shared" si="2"/>
        <v>25956120</v>
      </c>
      <c r="G8" s="18">
        <f t="shared" si="2"/>
        <v>26674050</v>
      </c>
      <c r="H8" s="18">
        <f t="shared" si="2"/>
        <v>27414812</v>
      </c>
      <c r="I8" s="18">
        <f t="shared" si="2"/>
        <v>28179068</v>
      </c>
      <c r="J8" s="18">
        <f t="shared" si="2"/>
        <v>28967540</v>
      </c>
      <c r="K8" s="18">
        <f t="shared" si="2"/>
        <v>29751265</v>
      </c>
      <c r="L8" s="18">
        <f t="shared" si="2"/>
        <v>30620015</v>
      </c>
      <c r="M8" s="18">
        <f t="shared" si="2"/>
        <v>31485548</v>
      </c>
      <c r="N8" s="18">
        <f t="shared" si="2"/>
        <v>32378330</v>
      </c>
    </row>
    <row r="9" spans="1:14" ht="12.75">
      <c r="A9" s="80"/>
      <c r="B9" s="81"/>
      <c r="C9" s="20" t="s">
        <v>62</v>
      </c>
      <c r="D9" s="5">
        <v>0</v>
      </c>
      <c r="E9" s="75">
        <v>317330</v>
      </c>
      <c r="F9" s="75">
        <v>602670</v>
      </c>
      <c r="G9" s="75">
        <v>560000</v>
      </c>
      <c r="H9" s="75">
        <v>517340</v>
      </c>
      <c r="I9" s="75">
        <v>474670</v>
      </c>
      <c r="J9" s="75">
        <v>432010</v>
      </c>
      <c r="K9" s="5">
        <v>359670</v>
      </c>
      <c r="L9" s="75">
        <v>346670</v>
      </c>
      <c r="M9" s="75">
        <v>304010</v>
      </c>
      <c r="N9" s="76">
        <v>261340</v>
      </c>
    </row>
    <row r="10" spans="3:14" ht="12.75">
      <c r="C10" s="20" t="s">
        <v>54</v>
      </c>
      <c r="D10" s="5">
        <v>10571812</v>
      </c>
      <c r="E10" s="75">
        <v>10815000</v>
      </c>
      <c r="F10" s="75">
        <v>11139450</v>
      </c>
      <c r="G10" s="75">
        <v>11473630</v>
      </c>
      <c r="H10" s="75">
        <v>11817842</v>
      </c>
      <c r="I10" s="75">
        <v>12172378</v>
      </c>
      <c r="J10" s="75">
        <v>12537550</v>
      </c>
      <c r="K10" s="75">
        <v>12913675</v>
      </c>
      <c r="L10" s="75">
        <v>13301085</v>
      </c>
      <c r="M10" s="75">
        <v>13700118</v>
      </c>
      <c r="N10" s="76">
        <v>14111120</v>
      </c>
    </row>
    <row r="11" spans="3:14" ht="25.5">
      <c r="C11" s="20" t="s">
        <v>19</v>
      </c>
      <c r="D11" s="5">
        <v>13500500</v>
      </c>
      <c r="E11" s="75">
        <v>13800000</v>
      </c>
      <c r="F11" s="75">
        <v>14214000</v>
      </c>
      <c r="G11" s="75">
        <v>14640420</v>
      </c>
      <c r="H11" s="75">
        <v>15079630</v>
      </c>
      <c r="I11" s="75">
        <v>15532020</v>
      </c>
      <c r="J11" s="75">
        <v>15997980</v>
      </c>
      <c r="K11" s="75">
        <v>16477920</v>
      </c>
      <c r="L11" s="75">
        <v>16972260</v>
      </c>
      <c r="M11" s="75">
        <v>17481420</v>
      </c>
      <c r="N11" s="76">
        <v>18005870</v>
      </c>
    </row>
    <row r="12" spans="2:14" ht="12.75">
      <c r="B12" s="16"/>
      <c r="C12" s="17" t="s">
        <v>5</v>
      </c>
      <c r="D12" s="74">
        <v>8503820</v>
      </c>
      <c r="E12" s="18"/>
      <c r="F12" s="18"/>
      <c r="G12" s="18"/>
      <c r="H12" s="18"/>
      <c r="I12" s="18"/>
      <c r="J12" s="18"/>
      <c r="K12" s="18"/>
      <c r="L12" s="18"/>
      <c r="M12" s="18"/>
      <c r="N12" s="41"/>
    </row>
  </sheetData>
  <sheetProtection/>
  <mergeCells count="3">
    <mergeCell ref="B2:C2"/>
    <mergeCell ref="B3:C3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6.625" style="7" customWidth="1"/>
    <col min="2" max="2" width="7.875" style="8" customWidth="1"/>
    <col min="3" max="3" width="37.125" style="9" customWidth="1"/>
    <col min="4" max="4" width="10.00390625" style="8" bestFit="1" customWidth="1"/>
    <col min="5" max="20" width="10.75390625" style="8" bestFit="1" customWidth="1"/>
    <col min="21" max="16384" width="9.125" style="8" customWidth="1"/>
  </cols>
  <sheetData>
    <row r="1" ht="12.75">
      <c r="K1" s="8" t="s">
        <v>55</v>
      </c>
    </row>
    <row r="2" spans="3:5" ht="15.75">
      <c r="C2" s="9" t="s">
        <v>76</v>
      </c>
      <c r="E2" s="51" t="s">
        <v>0</v>
      </c>
    </row>
    <row r="4" ht="13.5" thickBot="1"/>
    <row r="5" spans="1:14" ht="24.75" customHeight="1" thickBot="1">
      <c r="A5" s="46" t="s">
        <v>1</v>
      </c>
      <c r="B5" s="157" t="s">
        <v>2</v>
      </c>
      <c r="C5" s="158"/>
      <c r="D5" s="47">
        <v>2010</v>
      </c>
      <c r="E5" s="47">
        <v>2011</v>
      </c>
      <c r="F5" s="47">
        <v>2012</v>
      </c>
      <c r="G5" s="47">
        <v>2013</v>
      </c>
      <c r="H5" s="47">
        <v>2014</v>
      </c>
      <c r="I5" s="47">
        <v>2015</v>
      </c>
      <c r="J5" s="47">
        <v>2016</v>
      </c>
      <c r="K5" s="47">
        <v>2017</v>
      </c>
      <c r="L5" s="47">
        <v>2018</v>
      </c>
      <c r="M5" s="47">
        <v>2019</v>
      </c>
      <c r="N5" s="48">
        <v>2020</v>
      </c>
    </row>
    <row r="6" spans="1:14" s="13" customFormat="1" ht="12.75">
      <c r="A6" s="43" t="s">
        <v>24</v>
      </c>
      <c r="B6" s="159" t="s">
        <v>3</v>
      </c>
      <c r="C6" s="160"/>
      <c r="D6" s="44">
        <f>D7+D8</f>
        <v>26887983</v>
      </c>
      <c r="E6" s="44">
        <f aca="true" t="shared" si="0" ref="E6:M6">E7+E8</f>
        <v>33905000</v>
      </c>
      <c r="F6" s="44">
        <f t="shared" si="0"/>
        <v>28305000</v>
      </c>
      <c r="G6" s="44">
        <f t="shared" si="0"/>
        <v>29105000</v>
      </c>
      <c r="H6" s="44">
        <f t="shared" si="0"/>
        <v>29870000</v>
      </c>
      <c r="I6" s="44">
        <f t="shared" si="0"/>
        <v>30770000</v>
      </c>
      <c r="J6" s="44">
        <f t="shared" si="0"/>
        <v>31680000</v>
      </c>
      <c r="K6" s="44">
        <f t="shared" si="0"/>
        <v>32640000</v>
      </c>
      <c r="L6" s="44">
        <f t="shared" si="0"/>
        <v>33600000</v>
      </c>
      <c r="M6" s="44">
        <f t="shared" si="0"/>
        <v>34620000</v>
      </c>
      <c r="N6" s="45">
        <f>N7+N8</f>
        <v>35670000</v>
      </c>
    </row>
    <row r="7" spans="1:20" s="19" customFormat="1" ht="12.75" customHeight="1">
      <c r="A7" s="40" t="s">
        <v>25</v>
      </c>
      <c r="B7" s="16"/>
      <c r="C7" s="17" t="s">
        <v>4</v>
      </c>
      <c r="D7" s="4">
        <v>26582983</v>
      </c>
      <c r="E7" s="74">
        <v>27400000</v>
      </c>
      <c r="F7" s="74">
        <v>28200000</v>
      </c>
      <c r="G7" s="74">
        <v>29000000</v>
      </c>
      <c r="H7" s="74">
        <v>29870000</v>
      </c>
      <c r="I7" s="74">
        <v>30770000</v>
      </c>
      <c r="J7" s="74">
        <v>31680000</v>
      </c>
      <c r="K7" s="74">
        <v>32640000</v>
      </c>
      <c r="L7" s="74">
        <v>33600000</v>
      </c>
      <c r="M7" s="74">
        <v>34620000</v>
      </c>
      <c r="N7" s="78">
        <v>35670000</v>
      </c>
      <c r="O7" s="79">
        <v>36736000</v>
      </c>
      <c r="P7" s="79">
        <v>37838000</v>
      </c>
      <c r="Q7" s="79">
        <v>38973600</v>
      </c>
      <c r="R7" s="79">
        <v>40142780</v>
      </c>
      <c r="S7" s="79">
        <v>41347060</v>
      </c>
      <c r="T7" s="79">
        <v>42587480</v>
      </c>
    </row>
    <row r="8" spans="1:14" s="19" customFormat="1" ht="12.75">
      <c r="A8" s="40" t="s">
        <v>26</v>
      </c>
      <c r="B8" s="16"/>
      <c r="C8" s="17" t="s">
        <v>5</v>
      </c>
      <c r="D8" s="74">
        <v>305000</v>
      </c>
      <c r="E8" s="74">
        <v>6505000</v>
      </c>
      <c r="F8" s="74">
        <v>105000</v>
      </c>
      <c r="G8" s="74">
        <v>105000</v>
      </c>
      <c r="H8" s="18"/>
      <c r="I8" s="18"/>
      <c r="J8" s="18"/>
      <c r="K8" s="18"/>
      <c r="L8" s="18"/>
      <c r="M8" s="18"/>
      <c r="N8" s="41"/>
    </row>
    <row r="9" spans="1:14" ht="12.75">
      <c r="A9" s="30"/>
      <c r="B9" s="3" t="s">
        <v>32</v>
      </c>
      <c r="C9" s="20" t="s">
        <v>53</v>
      </c>
      <c r="D9" s="71">
        <v>300000</v>
      </c>
      <c r="E9" s="75">
        <v>6500000</v>
      </c>
      <c r="F9" s="75">
        <v>100000</v>
      </c>
      <c r="G9" s="75">
        <v>100000</v>
      </c>
      <c r="H9" s="5"/>
      <c r="I9" s="5"/>
      <c r="J9" s="5"/>
      <c r="K9" s="5"/>
      <c r="L9" s="5"/>
      <c r="M9" s="5"/>
      <c r="N9" s="25"/>
    </row>
    <row r="10" spans="1:14" s="13" customFormat="1" ht="12.75">
      <c r="A10" s="38" t="s">
        <v>27</v>
      </c>
      <c r="B10" s="161" t="s">
        <v>6</v>
      </c>
      <c r="C10" s="162"/>
      <c r="D10" s="6" t="e">
        <f>D11+D18</f>
        <v>#REF!</v>
      </c>
      <c r="E10" s="6">
        <f aca="true" t="shared" si="1" ref="E10:N10">E11+E18</f>
        <v>49433128</v>
      </c>
      <c r="F10" s="6">
        <f t="shared" si="1"/>
        <v>47059732</v>
      </c>
      <c r="G10" s="6">
        <f t="shared" si="1"/>
        <v>37963356</v>
      </c>
      <c r="H10" s="6">
        <f t="shared" si="1"/>
        <v>30710812</v>
      </c>
      <c r="I10" s="6" t="e">
        <f t="shared" si="1"/>
        <v>#REF!</v>
      </c>
      <c r="J10" s="6">
        <f t="shared" si="1"/>
        <v>28967540</v>
      </c>
      <c r="K10" s="6">
        <f t="shared" si="1"/>
        <v>29751265</v>
      </c>
      <c r="L10" s="6">
        <f t="shared" si="1"/>
        <v>30620015</v>
      </c>
      <c r="M10" s="6">
        <f t="shared" si="1"/>
        <v>31485548</v>
      </c>
      <c r="N10" s="39">
        <f t="shared" si="1"/>
        <v>32378330</v>
      </c>
    </row>
    <row r="11" spans="1:14" s="19" customFormat="1" ht="12.75">
      <c r="A11" s="40" t="s">
        <v>25</v>
      </c>
      <c r="B11" s="16"/>
      <c r="C11" s="17" t="s">
        <v>4</v>
      </c>
      <c r="D11" s="18" t="e">
        <f>D12+D13+D14+D15+D16+D17</f>
        <v>#REF!</v>
      </c>
      <c r="E11" s="18">
        <f aca="true" t="shared" si="2" ref="E11:N11">E12+E13+E14+E15+E16+E17</f>
        <v>49433128</v>
      </c>
      <c r="F11" s="18">
        <f t="shared" si="2"/>
        <v>47059732</v>
      </c>
      <c r="G11" s="18">
        <f t="shared" si="2"/>
        <v>37963356</v>
      </c>
      <c r="H11" s="18">
        <f t="shared" si="2"/>
        <v>30710812</v>
      </c>
      <c r="I11" s="18" t="e">
        <f t="shared" si="2"/>
        <v>#REF!</v>
      </c>
      <c r="J11" s="18">
        <f t="shared" si="2"/>
        <v>28967540</v>
      </c>
      <c r="K11" s="18">
        <f t="shared" si="2"/>
        <v>29751265</v>
      </c>
      <c r="L11" s="18">
        <f t="shared" si="2"/>
        <v>30620015</v>
      </c>
      <c r="M11" s="18">
        <f t="shared" si="2"/>
        <v>31485548</v>
      </c>
      <c r="N11" s="41">
        <f t="shared" si="2"/>
        <v>32378330</v>
      </c>
    </row>
    <row r="12" spans="1:20" ht="12.75">
      <c r="A12" s="30"/>
      <c r="B12" s="163" t="s">
        <v>32</v>
      </c>
      <c r="C12" s="20" t="s">
        <v>62</v>
      </c>
      <c r="D12" s="5">
        <v>0</v>
      </c>
      <c r="E12" s="75">
        <v>317330</v>
      </c>
      <c r="F12" s="75">
        <v>602670</v>
      </c>
      <c r="G12" s="75">
        <v>560000</v>
      </c>
      <c r="H12" s="75">
        <v>517340</v>
      </c>
      <c r="I12" s="75">
        <v>474670</v>
      </c>
      <c r="J12" s="75">
        <v>432010</v>
      </c>
      <c r="K12" s="5">
        <v>359670</v>
      </c>
      <c r="L12" s="75">
        <v>346670</v>
      </c>
      <c r="M12" s="75">
        <v>304010</v>
      </c>
      <c r="N12" s="76">
        <v>261340</v>
      </c>
      <c r="O12" s="77">
        <v>218680</v>
      </c>
      <c r="P12" s="77">
        <v>176010</v>
      </c>
      <c r="Q12" s="77">
        <v>133350</v>
      </c>
      <c r="R12" s="77">
        <v>90680</v>
      </c>
      <c r="S12" s="77">
        <v>48010</v>
      </c>
      <c r="T12" s="77">
        <v>8010</v>
      </c>
    </row>
    <row r="13" spans="1:14" ht="12.75">
      <c r="A13" s="30"/>
      <c r="B13" s="164"/>
      <c r="C13" s="20" t="s">
        <v>7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25"/>
    </row>
    <row r="14" spans="1:14" ht="12.75">
      <c r="A14" s="30"/>
      <c r="B14" s="164"/>
      <c r="C14" s="20" t="s">
        <v>54</v>
      </c>
      <c r="D14" s="5">
        <v>10571812</v>
      </c>
      <c r="E14" s="75">
        <v>10815000</v>
      </c>
      <c r="F14" s="75">
        <v>11139450</v>
      </c>
      <c r="G14" s="75">
        <v>11473630</v>
      </c>
      <c r="H14" s="75">
        <v>11817842</v>
      </c>
      <c r="I14" s="75">
        <v>12172378</v>
      </c>
      <c r="J14" s="75">
        <v>12537550</v>
      </c>
      <c r="K14" s="75">
        <v>12913675</v>
      </c>
      <c r="L14" s="75">
        <v>13301085</v>
      </c>
      <c r="M14" s="75">
        <v>13700118</v>
      </c>
      <c r="N14" s="76">
        <v>14111120</v>
      </c>
    </row>
    <row r="15" spans="1:14" ht="25.5">
      <c r="A15" s="30"/>
      <c r="B15" s="164"/>
      <c r="C15" s="20" t="s">
        <v>19</v>
      </c>
      <c r="D15" s="5">
        <v>13500500</v>
      </c>
      <c r="E15" s="75">
        <v>13800000</v>
      </c>
      <c r="F15" s="75">
        <v>14214000</v>
      </c>
      <c r="G15" s="75">
        <v>14640420</v>
      </c>
      <c r="H15" s="75">
        <v>15079630</v>
      </c>
      <c r="I15" s="75">
        <v>15532020</v>
      </c>
      <c r="J15" s="75">
        <v>15997980</v>
      </c>
      <c r="K15" s="75">
        <v>16477920</v>
      </c>
      <c r="L15" s="75">
        <v>16972260</v>
      </c>
      <c r="M15" s="75">
        <v>17481420</v>
      </c>
      <c r="N15" s="76">
        <v>18005870</v>
      </c>
    </row>
    <row r="16" spans="1:14" ht="25.5">
      <c r="A16" s="30"/>
      <c r="B16" s="164"/>
      <c r="C16" s="20" t="s">
        <v>63</v>
      </c>
      <c r="D16" s="5" t="e">
        <f>'Załącznik nr 2'!#REF!</f>
        <v>#REF!</v>
      </c>
      <c r="E16" s="5">
        <f>'Załącznik nr 2'!F41</f>
        <v>24500798</v>
      </c>
      <c r="F16" s="5">
        <f>'Załącznik nr 2'!G41</f>
        <v>21103612</v>
      </c>
      <c r="G16" s="5">
        <f>'Załącznik nr 2'!H41</f>
        <v>11289306</v>
      </c>
      <c r="H16" s="5">
        <f>'Załącznik nr 2'!I41</f>
        <v>3296000</v>
      </c>
      <c r="I16" s="5" t="e">
        <f>'Załącznik nr 2'!#REF!</f>
        <v>#REF!</v>
      </c>
      <c r="J16" s="5"/>
      <c r="K16" s="5"/>
      <c r="L16" s="5"/>
      <c r="M16" s="5"/>
      <c r="N16" s="25"/>
    </row>
    <row r="17" spans="1:14" ht="25.5">
      <c r="A17" s="30"/>
      <c r="B17" s="165"/>
      <c r="C17" s="20" t="s">
        <v>64</v>
      </c>
      <c r="D17" s="5" t="e">
        <f>'Załącznik nr 2'!#REF!</f>
        <v>#REF!</v>
      </c>
      <c r="E17" s="5">
        <f>'Załącznik nr 2'!F6</f>
        <v>0</v>
      </c>
      <c r="F17" s="5">
        <f>'Załącznik nr 2'!G6</f>
        <v>0</v>
      </c>
      <c r="G17" s="5">
        <f>'Załącznik nr 2'!H6</f>
        <v>0</v>
      </c>
      <c r="H17" s="5">
        <f>'Załącznik nr 2'!I6</f>
        <v>0</v>
      </c>
      <c r="I17" s="5" t="e">
        <f>'Załącznik nr 2'!#REF!</f>
        <v>#REF!</v>
      </c>
      <c r="J17" s="5"/>
      <c r="K17" s="5"/>
      <c r="L17" s="5"/>
      <c r="M17" s="5"/>
      <c r="N17" s="25"/>
    </row>
    <row r="18" spans="1:14" s="19" customFormat="1" ht="12.75">
      <c r="A18" s="40" t="s">
        <v>26</v>
      </c>
      <c r="B18" s="16"/>
      <c r="C18" s="17" t="s">
        <v>5</v>
      </c>
      <c r="D18" s="74">
        <v>5500000</v>
      </c>
      <c r="E18" s="18"/>
      <c r="F18" s="18"/>
      <c r="G18" s="18"/>
      <c r="H18" s="18"/>
      <c r="I18" s="18"/>
      <c r="J18" s="18"/>
      <c r="K18" s="18"/>
      <c r="L18" s="18"/>
      <c r="M18" s="18"/>
      <c r="N18" s="41"/>
    </row>
    <row r="19" spans="1:14" ht="31.5">
      <c r="A19" s="30"/>
      <c r="B19" s="68" t="s">
        <v>32</v>
      </c>
      <c r="C19" s="20" t="s">
        <v>63</v>
      </c>
      <c r="D19" s="5" t="e">
        <f>'Załącznik nr 2'!#REF!</f>
        <v>#REF!</v>
      </c>
      <c r="E19" s="5">
        <f>'Załącznik nr 2'!F60</f>
        <v>11779226</v>
      </c>
      <c r="F19" s="5">
        <f>'Załącznik nr 2'!G60</f>
        <v>12913033</v>
      </c>
      <c r="G19" s="5">
        <f>'Załącznik nr 2'!H60</f>
        <v>3617720</v>
      </c>
      <c r="H19" s="5">
        <f>'Załącznik nr 2'!I60</f>
        <v>0</v>
      </c>
      <c r="I19" s="5" t="e">
        <f>'Załącznik nr 2'!#REF!</f>
        <v>#REF!</v>
      </c>
      <c r="J19" s="5"/>
      <c r="K19" s="5"/>
      <c r="L19" s="5"/>
      <c r="M19" s="5"/>
      <c r="N19" s="25"/>
    </row>
    <row r="20" spans="1:14" s="13" customFormat="1" ht="12.75">
      <c r="A20" s="38" t="s">
        <v>28</v>
      </c>
      <c r="B20" s="161" t="s">
        <v>8</v>
      </c>
      <c r="C20" s="162"/>
      <c r="D20" s="6">
        <f>D21+D25+D26+D27</f>
        <v>10052608</v>
      </c>
      <c r="E20" s="6">
        <f aca="true" t="shared" si="3" ref="E20:N20">E21+E25+E26+E27</f>
        <v>15035000</v>
      </c>
      <c r="F20" s="6">
        <f t="shared" si="3"/>
        <v>0</v>
      </c>
      <c r="G20" s="6">
        <f t="shared" si="3"/>
        <v>560000</v>
      </c>
      <c r="H20" s="6">
        <f t="shared" si="3"/>
        <v>517340</v>
      </c>
      <c r="I20" s="6">
        <f t="shared" si="3"/>
        <v>474670</v>
      </c>
      <c r="J20" s="6">
        <f t="shared" si="3"/>
        <v>432010</v>
      </c>
      <c r="K20" s="6">
        <f t="shared" si="3"/>
        <v>359670</v>
      </c>
      <c r="L20" s="6">
        <f t="shared" si="3"/>
        <v>346670</v>
      </c>
      <c r="M20" s="6">
        <f t="shared" si="3"/>
        <v>304010</v>
      </c>
      <c r="N20" s="39">
        <f t="shared" si="3"/>
        <v>261340</v>
      </c>
    </row>
    <row r="21" spans="1:14" s="19" customFormat="1" ht="12.75">
      <c r="A21" s="40" t="s">
        <v>25</v>
      </c>
      <c r="B21" s="16"/>
      <c r="C21" s="17" t="s">
        <v>9</v>
      </c>
      <c r="D21" s="18">
        <f>D22+D23+D24</f>
        <v>0</v>
      </c>
      <c r="E21" s="18">
        <f aca="true" t="shared" si="4" ref="E21:N21">E22+E23+E24</f>
        <v>8000000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41">
        <f t="shared" si="4"/>
        <v>0</v>
      </c>
    </row>
    <row r="22" spans="1:14" ht="12.75">
      <c r="A22" s="30"/>
      <c r="B22" s="163" t="s">
        <v>32</v>
      </c>
      <c r="C22" s="20" t="s">
        <v>10</v>
      </c>
      <c r="D22" s="5"/>
      <c r="E22" s="75"/>
      <c r="F22" s="5"/>
      <c r="G22" s="5"/>
      <c r="H22" s="5"/>
      <c r="I22" s="5"/>
      <c r="J22" s="5"/>
      <c r="K22" s="5"/>
      <c r="L22" s="5"/>
      <c r="M22" s="5"/>
      <c r="N22" s="25"/>
    </row>
    <row r="23" spans="1:14" ht="12.75">
      <c r="A23" s="30"/>
      <c r="B23" s="164"/>
      <c r="C23" s="20" t="s">
        <v>11</v>
      </c>
      <c r="D23" s="5"/>
      <c r="E23" s="75">
        <v>8000000</v>
      </c>
      <c r="F23" s="5"/>
      <c r="G23" s="5"/>
      <c r="H23" s="5"/>
      <c r="I23" s="5"/>
      <c r="J23" s="5"/>
      <c r="K23" s="5"/>
      <c r="L23" s="5"/>
      <c r="M23" s="5"/>
      <c r="N23" s="25"/>
    </row>
    <row r="24" spans="1:14" ht="12.75">
      <c r="A24" s="30"/>
      <c r="B24" s="165"/>
      <c r="C24" s="20" t="s">
        <v>12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</row>
    <row r="25" spans="1:14" s="19" customFormat="1" ht="12.75">
      <c r="A25" s="40" t="s">
        <v>26</v>
      </c>
      <c r="B25" s="16"/>
      <c r="C25" s="17" t="s">
        <v>13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41"/>
    </row>
    <row r="26" spans="1:14" s="19" customFormat="1" ht="12.75">
      <c r="A26" s="40" t="s">
        <v>29</v>
      </c>
      <c r="B26" s="16"/>
      <c r="C26" s="17" t="s">
        <v>14</v>
      </c>
      <c r="D26" s="18">
        <v>10052608</v>
      </c>
      <c r="E26" s="74">
        <v>7035000</v>
      </c>
      <c r="F26" s="74"/>
      <c r="G26" s="18"/>
      <c r="H26" s="18"/>
      <c r="I26" s="18"/>
      <c r="J26" s="18"/>
      <c r="K26" s="18"/>
      <c r="L26" s="18"/>
      <c r="M26" s="18"/>
      <c r="N26" s="41"/>
    </row>
    <row r="27" spans="1:14" s="19" customFormat="1" ht="12.75">
      <c r="A27" s="40" t="s">
        <v>30</v>
      </c>
      <c r="B27" s="16"/>
      <c r="C27" s="17" t="s">
        <v>15</v>
      </c>
      <c r="D27" s="18"/>
      <c r="E27" s="18"/>
      <c r="F27" s="18"/>
      <c r="G27" s="74">
        <v>560000</v>
      </c>
      <c r="H27" s="74">
        <v>517340</v>
      </c>
      <c r="I27" s="18">
        <v>474670</v>
      </c>
      <c r="J27" s="74">
        <v>432010</v>
      </c>
      <c r="K27" s="74">
        <v>359670</v>
      </c>
      <c r="L27" s="74">
        <v>346670</v>
      </c>
      <c r="M27" s="74">
        <v>304010</v>
      </c>
      <c r="N27" s="78">
        <v>261340</v>
      </c>
    </row>
    <row r="28" spans="1:14" s="13" customFormat="1" ht="12.75">
      <c r="A28" s="38" t="s">
        <v>31</v>
      </c>
      <c r="B28" s="161" t="s">
        <v>16</v>
      </c>
      <c r="C28" s="162"/>
      <c r="D28" s="6">
        <f>D29+D33</f>
        <v>0</v>
      </c>
      <c r="E28" s="6">
        <f aca="true" t="shared" si="5" ref="E28:N28">E29+E33</f>
        <v>266660</v>
      </c>
      <c r="F28" s="6">
        <f t="shared" si="5"/>
        <v>533320</v>
      </c>
      <c r="G28" s="6">
        <f t="shared" si="5"/>
        <v>533320</v>
      </c>
      <c r="H28" s="6">
        <f t="shared" si="5"/>
        <v>533320</v>
      </c>
      <c r="I28" s="6">
        <f t="shared" si="5"/>
        <v>533320</v>
      </c>
      <c r="J28" s="6">
        <f t="shared" si="5"/>
        <v>533320</v>
      </c>
      <c r="K28" s="6">
        <f t="shared" si="5"/>
        <v>533320</v>
      </c>
      <c r="L28" s="6">
        <f t="shared" si="5"/>
        <v>533320</v>
      </c>
      <c r="M28" s="6">
        <f t="shared" si="5"/>
        <v>533320</v>
      </c>
      <c r="N28" s="39">
        <f t="shared" si="5"/>
        <v>533320</v>
      </c>
    </row>
    <row r="29" spans="1:14" s="19" customFormat="1" ht="12.75">
      <c r="A29" s="40" t="s">
        <v>25</v>
      </c>
      <c r="B29" s="16"/>
      <c r="C29" s="17" t="s">
        <v>65</v>
      </c>
      <c r="D29" s="18">
        <f>D30+D31+D32</f>
        <v>0</v>
      </c>
      <c r="E29" s="18">
        <f aca="true" t="shared" si="6" ref="E29:N29">E30+E31+E32</f>
        <v>266660</v>
      </c>
      <c r="F29" s="18">
        <f t="shared" si="6"/>
        <v>533320</v>
      </c>
      <c r="G29" s="18">
        <f t="shared" si="6"/>
        <v>533320</v>
      </c>
      <c r="H29" s="18">
        <f t="shared" si="6"/>
        <v>533320</v>
      </c>
      <c r="I29" s="18">
        <f t="shared" si="6"/>
        <v>533320</v>
      </c>
      <c r="J29" s="18">
        <f t="shared" si="6"/>
        <v>533320</v>
      </c>
      <c r="K29" s="18">
        <f t="shared" si="6"/>
        <v>533320</v>
      </c>
      <c r="L29" s="18">
        <f t="shared" si="6"/>
        <v>533320</v>
      </c>
      <c r="M29" s="18">
        <f t="shared" si="6"/>
        <v>533320</v>
      </c>
      <c r="N29" s="41">
        <f t="shared" si="6"/>
        <v>533320</v>
      </c>
    </row>
    <row r="30" spans="1:14" ht="12.75">
      <c r="A30" s="30"/>
      <c r="B30" s="163" t="s">
        <v>32</v>
      </c>
      <c r="C30" s="20" t="s">
        <v>10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5"/>
    </row>
    <row r="31" spans="1:14" ht="12.75">
      <c r="A31" s="30"/>
      <c r="B31" s="164"/>
      <c r="C31" s="20" t="s">
        <v>11</v>
      </c>
      <c r="D31" s="5"/>
      <c r="E31" s="75">
        <v>266660</v>
      </c>
      <c r="F31" s="75">
        <v>533320</v>
      </c>
      <c r="G31" s="75">
        <v>533320</v>
      </c>
      <c r="H31" s="75">
        <v>533320</v>
      </c>
      <c r="I31" s="75">
        <v>533320</v>
      </c>
      <c r="J31" s="75">
        <v>533320</v>
      </c>
      <c r="K31" s="75">
        <v>533320</v>
      </c>
      <c r="L31" s="75">
        <v>533320</v>
      </c>
      <c r="M31" s="75">
        <v>533320</v>
      </c>
      <c r="N31" s="75">
        <v>533320</v>
      </c>
    </row>
    <row r="32" spans="1:14" ht="12.75">
      <c r="A32" s="30"/>
      <c r="B32" s="165"/>
      <c r="C32" s="20" t="s">
        <v>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5"/>
    </row>
    <row r="33" spans="1:14" s="19" customFormat="1" ht="12.75">
      <c r="A33" s="40" t="s">
        <v>26</v>
      </c>
      <c r="B33" s="16"/>
      <c r="C33" s="17" t="s">
        <v>33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/>
    </row>
    <row r="34" spans="1:14" s="13" customFormat="1" ht="12.75">
      <c r="A34" s="38" t="s">
        <v>34</v>
      </c>
      <c r="B34" s="161" t="s">
        <v>18</v>
      </c>
      <c r="C34" s="162"/>
      <c r="D34" s="6" t="e">
        <f>D6-D10</f>
        <v>#REF!</v>
      </c>
      <c r="E34" s="6">
        <f aca="true" t="shared" si="7" ref="E34:N34">E6-E10</f>
        <v>-15528128</v>
      </c>
      <c r="F34" s="6">
        <f t="shared" si="7"/>
        <v>-18754732</v>
      </c>
      <c r="G34" s="6">
        <f t="shared" si="7"/>
        <v>-8858356</v>
      </c>
      <c r="H34" s="6">
        <f t="shared" si="7"/>
        <v>-840812</v>
      </c>
      <c r="I34" s="6" t="e">
        <f t="shared" si="7"/>
        <v>#REF!</v>
      </c>
      <c r="J34" s="6">
        <f t="shared" si="7"/>
        <v>2712460</v>
      </c>
      <c r="K34" s="6">
        <f t="shared" si="7"/>
        <v>2888735</v>
      </c>
      <c r="L34" s="6">
        <f t="shared" si="7"/>
        <v>2979985</v>
      </c>
      <c r="M34" s="6">
        <f t="shared" si="7"/>
        <v>3134452</v>
      </c>
      <c r="N34" s="39">
        <f t="shared" si="7"/>
        <v>3291670</v>
      </c>
    </row>
    <row r="35" spans="1:14" s="13" customFormat="1" ht="12.75">
      <c r="A35" s="38" t="s">
        <v>35</v>
      </c>
      <c r="B35" s="161" t="s">
        <v>20</v>
      </c>
      <c r="C35" s="162"/>
      <c r="D35" s="6">
        <f>D36+D37+D38+D39+D40+D41</f>
        <v>5688149</v>
      </c>
      <c r="E35" s="6">
        <f aca="true" t="shared" si="8" ref="E35:N35">E36+E37+E38+E39+E40+E41</f>
        <v>0</v>
      </c>
      <c r="F35" s="6">
        <f t="shared" si="8"/>
        <v>0</v>
      </c>
      <c r="G35" s="6">
        <f t="shared" si="8"/>
        <v>0</v>
      </c>
      <c r="H35" s="6">
        <f t="shared" si="8"/>
        <v>0</v>
      </c>
      <c r="I35" s="6">
        <f t="shared" si="8"/>
        <v>0</v>
      </c>
      <c r="J35" s="6">
        <f t="shared" si="8"/>
        <v>0</v>
      </c>
      <c r="K35" s="6">
        <f t="shared" si="8"/>
        <v>0</v>
      </c>
      <c r="L35" s="6">
        <f t="shared" si="8"/>
        <v>0</v>
      </c>
      <c r="M35" s="6">
        <f t="shared" si="8"/>
        <v>0</v>
      </c>
      <c r="N35" s="39">
        <f t="shared" si="8"/>
        <v>0</v>
      </c>
    </row>
    <row r="36" spans="1:14" ht="12.75">
      <c r="A36" s="30"/>
      <c r="B36" s="2"/>
      <c r="C36" s="10" t="s">
        <v>10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5"/>
    </row>
    <row r="37" spans="1:14" ht="12.75">
      <c r="A37" s="30"/>
      <c r="B37" s="2"/>
      <c r="C37" s="10" t="s">
        <v>11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5"/>
    </row>
    <row r="38" spans="1:14" ht="12.75">
      <c r="A38" s="30"/>
      <c r="B38" s="2"/>
      <c r="C38" s="10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5"/>
    </row>
    <row r="39" spans="1:14" ht="12.75">
      <c r="A39" s="30"/>
      <c r="B39" s="2"/>
      <c r="C39" s="10" t="s">
        <v>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5"/>
    </row>
    <row r="40" spans="1:14" ht="12.75">
      <c r="A40" s="30"/>
      <c r="B40" s="2"/>
      <c r="C40" s="10" t="s">
        <v>14</v>
      </c>
      <c r="D40" s="75">
        <v>5688149</v>
      </c>
      <c r="E40" s="5"/>
      <c r="F40" s="5"/>
      <c r="G40" s="5"/>
      <c r="H40" s="5"/>
      <c r="I40" s="5"/>
      <c r="J40" s="5"/>
      <c r="K40" s="5"/>
      <c r="L40" s="5"/>
      <c r="M40" s="5"/>
      <c r="N40" s="25"/>
    </row>
    <row r="41" spans="1:14" ht="12.75">
      <c r="A41" s="30"/>
      <c r="B41" s="2"/>
      <c r="C41" s="10" t="s">
        <v>15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5"/>
    </row>
    <row r="42" spans="1:14" s="13" customFormat="1" ht="12.75">
      <c r="A42" s="38" t="s">
        <v>36</v>
      </c>
      <c r="B42" s="161" t="s">
        <v>21</v>
      </c>
      <c r="C42" s="162"/>
      <c r="D42" s="6">
        <f>D43+D44</f>
        <v>0</v>
      </c>
      <c r="E42" s="6">
        <f aca="true" t="shared" si="9" ref="E42:N42">E43+E44</f>
        <v>0</v>
      </c>
      <c r="F42" s="6">
        <f t="shared" si="9"/>
        <v>0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0</v>
      </c>
      <c r="N42" s="39">
        <f t="shared" si="9"/>
        <v>0</v>
      </c>
    </row>
    <row r="43" spans="1:14" ht="12.75">
      <c r="A43" s="30"/>
      <c r="B43" s="2"/>
      <c r="C43" s="10" t="s">
        <v>66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5"/>
    </row>
    <row r="44" spans="1:14" ht="12.75">
      <c r="A44" s="30"/>
      <c r="B44" s="2"/>
      <c r="C44" s="10" t="s">
        <v>23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5"/>
    </row>
    <row r="45" spans="1:14" ht="12.75">
      <c r="A45" s="30"/>
      <c r="B45" s="2"/>
      <c r="C45" s="11"/>
      <c r="D45" s="5"/>
      <c r="E45" s="5"/>
      <c r="F45" s="5"/>
      <c r="G45" s="5"/>
      <c r="H45" s="5"/>
      <c r="I45" s="5"/>
      <c r="J45" s="5"/>
      <c r="K45" s="5"/>
      <c r="L45" s="5"/>
      <c r="M45" s="5"/>
      <c r="N45" s="25"/>
    </row>
    <row r="46" spans="1:14" s="13" customFormat="1" ht="12.75">
      <c r="A46" s="38" t="s">
        <v>37</v>
      </c>
      <c r="B46" s="14"/>
      <c r="C46" s="15" t="s">
        <v>22</v>
      </c>
      <c r="D46" s="6">
        <f>'Załącznik nr 1'!E4+Prognoza!D21-Prognoza!D30</f>
        <v>0</v>
      </c>
      <c r="E46" s="6">
        <f>D46+E21-E29</f>
        <v>7733340</v>
      </c>
      <c r="F46" s="6">
        <f aca="true" t="shared" si="10" ref="F46:N46">E46+F21-F29</f>
        <v>7200020</v>
      </c>
      <c r="G46" s="6">
        <f t="shared" si="10"/>
        <v>6666700</v>
      </c>
      <c r="H46" s="6">
        <f t="shared" si="10"/>
        <v>6133380</v>
      </c>
      <c r="I46" s="6">
        <f t="shared" si="10"/>
        <v>5600060</v>
      </c>
      <c r="J46" s="6">
        <f t="shared" si="10"/>
        <v>5066740</v>
      </c>
      <c r="K46" s="6">
        <f t="shared" si="10"/>
        <v>4533420</v>
      </c>
      <c r="L46" s="6">
        <f t="shared" si="10"/>
        <v>4000100</v>
      </c>
      <c r="M46" s="6">
        <f t="shared" si="10"/>
        <v>3466780</v>
      </c>
      <c r="N46" s="6">
        <f t="shared" si="10"/>
        <v>2933460</v>
      </c>
    </row>
    <row r="47" spans="1:14" ht="12.75">
      <c r="A47" s="30"/>
      <c r="B47" s="2"/>
      <c r="C47" s="12"/>
      <c r="D47" s="5"/>
      <c r="E47" s="5"/>
      <c r="F47" s="5"/>
      <c r="G47" s="5"/>
      <c r="H47" s="5"/>
      <c r="I47" s="5"/>
      <c r="J47" s="5"/>
      <c r="K47" s="5"/>
      <c r="L47" s="5"/>
      <c r="M47" s="5"/>
      <c r="N47" s="25"/>
    </row>
    <row r="48" spans="1:14" ht="12.75">
      <c r="A48" s="30"/>
      <c r="B48" s="2"/>
      <c r="C48" s="11"/>
      <c r="D48" s="5"/>
      <c r="E48" s="5"/>
      <c r="F48" s="5"/>
      <c r="G48" s="5"/>
      <c r="H48" s="5"/>
      <c r="I48" s="5"/>
      <c r="J48" s="5"/>
      <c r="K48" s="5"/>
      <c r="L48" s="5"/>
      <c r="M48" s="5"/>
      <c r="N48" s="25"/>
    </row>
    <row r="49" spans="1:14" s="13" customFormat="1" ht="37.5" customHeight="1">
      <c r="A49" s="38" t="s">
        <v>38</v>
      </c>
      <c r="B49" s="161" t="s">
        <v>56</v>
      </c>
      <c r="C49" s="162"/>
      <c r="D49" s="54">
        <f>(D12+D29)/D6*100%</f>
        <v>0</v>
      </c>
      <c r="E49" s="54">
        <f>(E12+E29)/E6*100%</f>
        <v>0.017224303200117978</v>
      </c>
      <c r="F49" s="54">
        <f>(F12+F29)/F6*100%</f>
        <v>0.04013389860448684</v>
      </c>
      <c r="G49" s="54">
        <f>(G12+G29)/G6*100%</f>
        <v>0.03756467960831472</v>
      </c>
      <c r="H49" s="6" t="s">
        <v>49</v>
      </c>
      <c r="I49" s="6" t="s">
        <v>49</v>
      </c>
      <c r="J49" s="6" t="s">
        <v>49</v>
      </c>
      <c r="K49" s="6" t="s">
        <v>49</v>
      </c>
      <c r="L49" s="6" t="s">
        <v>49</v>
      </c>
      <c r="M49" s="6" t="s">
        <v>49</v>
      </c>
      <c r="N49" s="39" t="s">
        <v>49</v>
      </c>
    </row>
    <row r="50" spans="1:14" s="13" customFormat="1" ht="50.25" customHeight="1">
      <c r="A50" s="38" t="s">
        <v>39</v>
      </c>
      <c r="B50" s="161" t="s">
        <v>57</v>
      </c>
      <c r="C50" s="162"/>
      <c r="D50" s="54">
        <f>D46/D6*100%</f>
        <v>0</v>
      </c>
      <c r="E50" s="54">
        <f>E46/E6*100%</f>
        <v>0.22808848252470137</v>
      </c>
      <c r="F50" s="54">
        <f>F46/F6*100%</f>
        <v>0.2543727256668433</v>
      </c>
      <c r="G50" s="54">
        <f>G46/G6*100%</f>
        <v>0.22905686308194467</v>
      </c>
      <c r="H50" s="6" t="s">
        <v>49</v>
      </c>
      <c r="I50" s="6" t="s">
        <v>49</v>
      </c>
      <c r="J50" s="6" t="s">
        <v>49</v>
      </c>
      <c r="K50" s="6" t="s">
        <v>49</v>
      </c>
      <c r="L50" s="6" t="s">
        <v>49</v>
      </c>
      <c r="M50" s="6" t="s">
        <v>49</v>
      </c>
      <c r="N50" s="39" t="s">
        <v>49</v>
      </c>
    </row>
    <row r="51" spans="1:14" s="13" customFormat="1" ht="78.75" customHeight="1">
      <c r="A51" s="58" t="s">
        <v>52</v>
      </c>
      <c r="B51" s="161" t="s">
        <v>70</v>
      </c>
      <c r="C51" s="162"/>
      <c r="D51" s="59">
        <f>(D29+D12)/D6</f>
        <v>0</v>
      </c>
      <c r="E51" s="59">
        <f aca="true" t="shared" si="11" ref="E51:N51">(E29+E12)/E6</f>
        <v>0.017224303200117978</v>
      </c>
      <c r="F51" s="59">
        <f t="shared" si="11"/>
        <v>0.04013389860448684</v>
      </c>
      <c r="G51" s="59">
        <f t="shared" si="11"/>
        <v>0.03756467960831472</v>
      </c>
      <c r="H51" s="59">
        <f t="shared" si="11"/>
        <v>0.035174422497489116</v>
      </c>
      <c r="I51" s="59">
        <f t="shared" si="11"/>
        <v>0.032758856028599286</v>
      </c>
      <c r="J51" s="59">
        <f t="shared" si="11"/>
        <v>0.030471275252525253</v>
      </c>
      <c r="K51" s="59">
        <f t="shared" si="11"/>
        <v>0.027358762254901962</v>
      </c>
      <c r="L51" s="59">
        <f t="shared" si="11"/>
        <v>0.026190178571428573</v>
      </c>
      <c r="M51" s="59">
        <f t="shared" si="11"/>
        <v>0.02418630849220104</v>
      </c>
      <c r="N51" s="61">
        <f t="shared" si="11"/>
        <v>0.022278104850014017</v>
      </c>
    </row>
    <row r="52" spans="1:14" s="13" customFormat="1" ht="38.25" customHeight="1">
      <c r="A52" s="58" t="s">
        <v>61</v>
      </c>
      <c r="B52" s="167" t="s">
        <v>72</v>
      </c>
      <c r="C52" s="168"/>
      <c r="D52" s="60" t="s">
        <v>49</v>
      </c>
      <c r="E52" s="60" t="s">
        <v>49</v>
      </c>
      <c r="F52" s="60" t="s">
        <v>49</v>
      </c>
      <c r="G52" s="60" t="s">
        <v>49</v>
      </c>
      <c r="H52" s="59">
        <f aca="true" t="shared" si="12" ref="H52:N52">(E60+F60+G60)/3</f>
        <v>-0.47514603626222635</v>
      </c>
      <c r="I52" s="59">
        <f t="shared" si="12"/>
        <v>-0.33181678688963573</v>
      </c>
      <c r="J52" s="59" t="e">
        <f t="shared" si="12"/>
        <v>#REF!</v>
      </c>
      <c r="K52" s="59" t="e">
        <f t="shared" si="12"/>
        <v>#REF!</v>
      </c>
      <c r="L52" s="59" t="e">
        <f t="shared" si="12"/>
        <v>#REF!</v>
      </c>
      <c r="M52" s="59">
        <f t="shared" si="12"/>
        <v>0.08760450703640042</v>
      </c>
      <c r="N52" s="67">
        <f t="shared" si="12"/>
        <v>0.08924390134050443</v>
      </c>
    </row>
    <row r="53" spans="1:14" s="13" customFormat="1" ht="54.75" customHeight="1" thickBot="1">
      <c r="A53" s="65" t="s">
        <v>71</v>
      </c>
      <c r="B53" s="166" t="s">
        <v>73</v>
      </c>
      <c r="C53" s="166"/>
      <c r="D53" s="42" t="s">
        <v>49</v>
      </c>
      <c r="E53" s="42" t="s">
        <v>49</v>
      </c>
      <c r="F53" s="42" t="s">
        <v>49</v>
      </c>
      <c r="G53" s="42" t="s">
        <v>49</v>
      </c>
      <c r="H53" s="53">
        <f>H52-H51</f>
        <v>-0.5103204587597154</v>
      </c>
      <c r="I53" s="53">
        <f aca="true" t="shared" si="13" ref="I53:N53">I52-I51</f>
        <v>-0.364575642918235</v>
      </c>
      <c r="J53" s="53" t="e">
        <f t="shared" si="13"/>
        <v>#REF!</v>
      </c>
      <c r="K53" s="53" t="e">
        <f t="shared" si="13"/>
        <v>#REF!</v>
      </c>
      <c r="L53" s="53" t="e">
        <f t="shared" si="13"/>
        <v>#REF!</v>
      </c>
      <c r="M53" s="53">
        <f t="shared" si="13"/>
        <v>0.06341819854419939</v>
      </c>
      <c r="N53" s="66">
        <f t="shared" si="13"/>
        <v>0.06696579649049042</v>
      </c>
    </row>
    <row r="54" spans="1:12" ht="12.75">
      <c r="A54" s="175" t="s">
        <v>69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3.5" thickBo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4" ht="13.5" thickBot="1">
      <c r="A57" s="176" t="s">
        <v>40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8"/>
    </row>
    <row r="58" spans="1:14" ht="27" customHeight="1">
      <c r="A58" s="49">
        <v>1</v>
      </c>
      <c r="B58" s="171" t="s">
        <v>72</v>
      </c>
      <c r="C58" s="172"/>
      <c r="D58" s="55">
        <f>('Załącznik nr 1'!C16+'Załącznik nr 1'!D16+'Załącznik nr 1'!E16)/3</f>
        <v>0.25026453432621243</v>
      </c>
      <c r="E58" s="55" t="e">
        <f>('Załącznik nr 1'!D16+'Załącznik nr 1'!E16+Prognoza!D60)/3</f>
        <v>#REF!</v>
      </c>
      <c r="F58" s="55" t="e">
        <f>('Załącznik nr 1'!E16+Prognoza!D60+Prognoza!E60)/3</f>
        <v>#REF!</v>
      </c>
      <c r="G58" s="55" t="e">
        <f>(D60+E60+F60)/3</f>
        <v>#REF!</v>
      </c>
      <c r="H58" s="50" t="s">
        <v>49</v>
      </c>
      <c r="I58" s="50" t="s">
        <v>49</v>
      </c>
      <c r="J58" s="50" t="s">
        <v>49</v>
      </c>
      <c r="K58" s="50" t="s">
        <v>49</v>
      </c>
      <c r="L58" s="50" t="s">
        <v>49</v>
      </c>
      <c r="M58" s="50" t="s">
        <v>49</v>
      </c>
      <c r="N58" s="31" t="s">
        <v>49</v>
      </c>
    </row>
    <row r="59" spans="1:14" ht="62.25" customHeight="1" thickBot="1">
      <c r="A59" s="28">
        <v>2</v>
      </c>
      <c r="B59" s="173" t="s">
        <v>73</v>
      </c>
      <c r="C59" s="174"/>
      <c r="D59" s="62">
        <f>D58-D51</f>
        <v>0.25026453432621243</v>
      </c>
      <c r="E59" s="62" t="e">
        <f>E58-E51</f>
        <v>#REF!</v>
      </c>
      <c r="F59" s="62" t="e">
        <f>F58-F51</f>
        <v>#REF!</v>
      </c>
      <c r="G59" s="62" t="e">
        <f>G58-G51</f>
        <v>#REF!</v>
      </c>
      <c r="H59" s="29" t="s">
        <v>49</v>
      </c>
      <c r="I59" s="29" t="s">
        <v>49</v>
      </c>
      <c r="J59" s="29" t="s">
        <v>49</v>
      </c>
      <c r="K59" s="29" t="s">
        <v>49</v>
      </c>
      <c r="L59" s="29" t="s">
        <v>49</v>
      </c>
      <c r="M59" s="29" t="s">
        <v>49</v>
      </c>
      <c r="N59" s="63" t="s">
        <v>49</v>
      </c>
    </row>
    <row r="60" spans="1:14" ht="27" customHeight="1">
      <c r="A60" s="26">
        <v>3</v>
      </c>
      <c r="B60" s="169" t="s">
        <v>75</v>
      </c>
      <c r="C60" s="169"/>
      <c r="D60" s="56" t="e">
        <f aca="true" t="shared" si="14" ref="D60:N60">(D7+D9-D11)/D6</f>
        <v>#REF!</v>
      </c>
      <c r="E60" s="56">
        <f t="shared" si="14"/>
        <v>-0.4581367939831883</v>
      </c>
      <c r="F60" s="56">
        <f t="shared" si="14"/>
        <v>-0.6627709591944886</v>
      </c>
      <c r="G60" s="56">
        <f t="shared" si="14"/>
        <v>-0.3045303556090019</v>
      </c>
      <c r="H60" s="56">
        <f t="shared" si="14"/>
        <v>-0.028149045865416805</v>
      </c>
      <c r="I60" s="56" t="e">
        <f t="shared" si="14"/>
        <v>#REF!</v>
      </c>
      <c r="J60" s="56">
        <f t="shared" si="14"/>
        <v>0.08562058080808081</v>
      </c>
      <c r="K60" s="56">
        <f t="shared" si="14"/>
        <v>0.08850291053921569</v>
      </c>
      <c r="L60" s="56">
        <f t="shared" si="14"/>
        <v>0.08869002976190477</v>
      </c>
      <c r="M60" s="56">
        <f t="shared" si="14"/>
        <v>0.09053876372039284</v>
      </c>
      <c r="N60" s="57">
        <f t="shared" si="14"/>
        <v>0.09228118867395571</v>
      </c>
    </row>
    <row r="61" spans="1:14" ht="27" customHeight="1">
      <c r="A61" s="28">
        <v>4</v>
      </c>
      <c r="B61" s="169" t="s">
        <v>58</v>
      </c>
      <c r="C61" s="169"/>
      <c r="D61" s="4" t="e">
        <f>D6+D20-D10-D28</f>
        <v>#REF!</v>
      </c>
      <c r="E61" s="4">
        <f aca="true" t="shared" si="15" ref="E61:N61">E6+E20-E10-E28</f>
        <v>-759788</v>
      </c>
      <c r="F61" s="4">
        <f t="shared" si="15"/>
        <v>-19288052</v>
      </c>
      <c r="G61" s="4">
        <f t="shared" si="15"/>
        <v>-8831676</v>
      </c>
      <c r="H61" s="4">
        <f t="shared" si="15"/>
        <v>-856792</v>
      </c>
      <c r="I61" s="4" t="e">
        <f t="shared" si="15"/>
        <v>#REF!</v>
      </c>
      <c r="J61" s="4">
        <f t="shared" si="15"/>
        <v>2611150</v>
      </c>
      <c r="K61" s="4">
        <f t="shared" si="15"/>
        <v>2715085</v>
      </c>
      <c r="L61" s="4">
        <f t="shared" si="15"/>
        <v>2793335</v>
      </c>
      <c r="M61" s="4">
        <f t="shared" si="15"/>
        <v>2905142</v>
      </c>
      <c r="N61" s="33">
        <f t="shared" si="15"/>
        <v>3019690</v>
      </c>
    </row>
    <row r="62" spans="1:14" ht="27" customHeight="1" thickBot="1">
      <c r="A62" s="34">
        <v>5</v>
      </c>
      <c r="B62" s="170" t="s">
        <v>74</v>
      </c>
      <c r="C62" s="170"/>
      <c r="D62" s="36" t="e">
        <f>D7-D11</f>
        <v>#REF!</v>
      </c>
      <c r="E62" s="36">
        <f aca="true" t="shared" si="16" ref="E62:N62">E7-E11</f>
        <v>-22033128</v>
      </c>
      <c r="F62" s="36">
        <f t="shared" si="16"/>
        <v>-18859732</v>
      </c>
      <c r="G62" s="36">
        <f t="shared" si="16"/>
        <v>-8963356</v>
      </c>
      <c r="H62" s="36">
        <f t="shared" si="16"/>
        <v>-840812</v>
      </c>
      <c r="I62" s="36" t="e">
        <f t="shared" si="16"/>
        <v>#REF!</v>
      </c>
      <c r="J62" s="36">
        <f t="shared" si="16"/>
        <v>2712460</v>
      </c>
      <c r="K62" s="36">
        <f t="shared" si="16"/>
        <v>2888735</v>
      </c>
      <c r="L62" s="36">
        <f t="shared" si="16"/>
        <v>2979985</v>
      </c>
      <c r="M62" s="36">
        <f t="shared" si="16"/>
        <v>3134452</v>
      </c>
      <c r="N62" s="37">
        <f t="shared" si="16"/>
        <v>3291670</v>
      </c>
    </row>
  </sheetData>
  <sheetProtection/>
  <mergeCells count="23">
    <mergeCell ref="B60:C60"/>
    <mergeCell ref="B61:C61"/>
    <mergeCell ref="B62:C62"/>
    <mergeCell ref="B58:C58"/>
    <mergeCell ref="B59:C59"/>
    <mergeCell ref="A54:L54"/>
    <mergeCell ref="A57:N57"/>
    <mergeCell ref="B51:C51"/>
    <mergeCell ref="B53:C53"/>
    <mergeCell ref="B35:C35"/>
    <mergeCell ref="B42:C42"/>
    <mergeCell ref="B50:C50"/>
    <mergeCell ref="B52:C52"/>
    <mergeCell ref="B5:C5"/>
    <mergeCell ref="B6:C6"/>
    <mergeCell ref="B10:C10"/>
    <mergeCell ref="B20:C20"/>
    <mergeCell ref="B12:B17"/>
    <mergeCell ref="B49:C49"/>
    <mergeCell ref="B30:B32"/>
    <mergeCell ref="B28:C28"/>
    <mergeCell ref="B34:C34"/>
    <mergeCell ref="B22:B24"/>
  </mergeCells>
  <printOptions horizontalCentered="1"/>
  <pageMargins left="0.15748031496062992" right="0.15748031496062992" top="0.55" bottom="0.68" header="0.6" footer="0.78"/>
  <pageSetup horizontalDpi="600" verticalDpi="600" orientation="landscape" paperSize="9" scale="95" r:id="rId1"/>
  <rowBreaks count="2" manualBreakCount="2">
    <brk id="34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5">
      <pane xSplit="2" topLeftCell="C1" activePane="topRight" state="frozen"/>
      <selection pane="topLeft" activeCell="A5" sqref="A5"/>
      <selection pane="topRight" activeCell="S14" sqref="S14"/>
    </sheetView>
  </sheetViews>
  <sheetFormatPr defaultColWidth="9.00390625" defaultRowHeight="12.75"/>
  <cols>
    <col min="2" max="2" width="25.25390625" style="0" customWidth="1"/>
    <col min="3" max="3" width="13.125" style="0" customWidth="1"/>
    <col min="4" max="4" width="11.625" style="0" customWidth="1"/>
    <col min="5" max="5" width="12.125" style="0" customWidth="1"/>
    <col min="6" max="18" width="10.125" style="0" bestFit="1" customWidth="1"/>
  </cols>
  <sheetData>
    <row r="1" ht="12.75">
      <c r="F1" t="s">
        <v>41</v>
      </c>
    </row>
    <row r="4" spans="2:5" ht="30" customHeight="1">
      <c r="B4" s="179" t="s">
        <v>51</v>
      </c>
      <c r="C4" s="179"/>
      <c r="E4" s="4">
        <v>0</v>
      </c>
    </row>
    <row r="5" spans="2:5" ht="25.5" customHeight="1">
      <c r="B5" s="1"/>
      <c r="C5" s="1"/>
      <c r="E5" s="22"/>
    </row>
    <row r="7" spans="1:5" ht="12.75" customHeight="1">
      <c r="A7" s="180" t="s">
        <v>67</v>
      </c>
      <c r="B7" s="180"/>
      <c r="C7" s="180"/>
      <c r="D7" s="180"/>
      <c r="E7" s="180"/>
    </row>
    <row r="8" spans="1:5" ht="24" customHeight="1">
      <c r="A8" s="180"/>
      <c r="B8" s="180"/>
      <c r="C8" s="180"/>
      <c r="D8" s="180"/>
      <c r="E8" s="180"/>
    </row>
    <row r="9" spans="2:5" ht="24" customHeight="1">
      <c r="B9" s="1"/>
      <c r="C9" s="1"/>
      <c r="E9" s="23"/>
    </row>
    <row r="10" ht="13.5" thickBot="1"/>
    <row r="11" spans="1:18" s="21" customFormat="1" ht="30.75" customHeight="1" thickBot="1">
      <c r="A11" s="52" t="s">
        <v>45</v>
      </c>
      <c r="B11" s="47" t="s">
        <v>2</v>
      </c>
      <c r="C11" s="47">
        <v>2007</v>
      </c>
      <c r="D11" s="47">
        <v>2008</v>
      </c>
      <c r="E11" s="69">
        <v>2009</v>
      </c>
      <c r="F11" s="6">
        <v>2010</v>
      </c>
      <c r="G11" s="6">
        <v>2011</v>
      </c>
      <c r="H11" s="6">
        <v>2012</v>
      </c>
      <c r="I11" s="6">
        <v>2013</v>
      </c>
      <c r="J11" s="6">
        <v>2014</v>
      </c>
      <c r="K11" s="6">
        <v>2015</v>
      </c>
      <c r="L11" s="6">
        <v>2016</v>
      </c>
      <c r="M11" s="6">
        <v>2017</v>
      </c>
      <c r="N11" s="6">
        <v>2018</v>
      </c>
      <c r="O11" s="6">
        <v>2019</v>
      </c>
      <c r="P11" s="6">
        <v>2020</v>
      </c>
      <c r="Q11" s="6">
        <v>2021</v>
      </c>
      <c r="R11" s="6">
        <v>2022</v>
      </c>
    </row>
    <row r="12" spans="1:18" ht="39" customHeight="1">
      <c r="A12" s="28">
        <v>1</v>
      </c>
      <c r="B12" s="32" t="s">
        <v>42</v>
      </c>
      <c r="C12" s="70">
        <v>23480365.94</v>
      </c>
      <c r="D12" s="70">
        <v>25860560.5</v>
      </c>
      <c r="E12" s="72">
        <v>27934721.12</v>
      </c>
      <c r="F12" s="71">
        <v>31036700</v>
      </c>
      <c r="G12" s="71">
        <v>30008702</v>
      </c>
      <c r="H12" s="71">
        <v>30519925</v>
      </c>
      <c r="I12" s="71">
        <v>31070964</v>
      </c>
      <c r="J12" s="71">
        <v>31631545</v>
      </c>
      <c r="K12" s="71">
        <v>32203751</v>
      </c>
      <c r="L12" s="71">
        <v>32813845</v>
      </c>
      <c r="M12" s="71">
        <v>33568563</v>
      </c>
      <c r="N12" s="71">
        <v>34340640</v>
      </c>
      <c r="O12" s="71">
        <v>35130475</v>
      </c>
      <c r="P12" s="71">
        <v>35938476</v>
      </c>
      <c r="Q12" s="71">
        <v>36765061</v>
      </c>
      <c r="R12" s="71">
        <v>37610657</v>
      </c>
    </row>
    <row r="13" spans="1:18" ht="39" customHeight="1">
      <c r="A13" s="26">
        <v>2</v>
      </c>
      <c r="B13" s="4" t="s">
        <v>68</v>
      </c>
      <c r="C13" s="71">
        <v>140291.45</v>
      </c>
      <c r="D13" s="71">
        <v>543898.05</v>
      </c>
      <c r="E13" s="2">
        <v>406715.96</v>
      </c>
      <c r="F13" s="71">
        <v>380000</v>
      </c>
      <c r="G13" s="71">
        <v>6000000</v>
      </c>
      <c r="H13" s="71">
        <v>5076000</v>
      </c>
      <c r="I13" s="71">
        <v>2457772</v>
      </c>
      <c r="J13" s="4">
        <v>0</v>
      </c>
      <c r="K13" s="4">
        <v>0</v>
      </c>
      <c r="L13" s="4">
        <v>0</v>
      </c>
      <c r="M13" s="4">
        <v>0</v>
      </c>
      <c r="N13" s="4"/>
      <c r="O13" s="4">
        <v>0</v>
      </c>
      <c r="P13" s="4">
        <v>0</v>
      </c>
      <c r="Q13" s="4">
        <v>0</v>
      </c>
      <c r="R13" s="4">
        <v>0</v>
      </c>
    </row>
    <row r="14" spans="1:18" ht="39" customHeight="1">
      <c r="A14" s="26">
        <v>3</v>
      </c>
      <c r="B14" s="4" t="s">
        <v>43</v>
      </c>
      <c r="C14" s="71">
        <v>17910158.16</v>
      </c>
      <c r="D14" s="71">
        <v>19370510.16</v>
      </c>
      <c r="E14" s="2">
        <v>20490862.32</v>
      </c>
      <c r="F14" s="71">
        <v>24475000</v>
      </c>
      <c r="G14" s="71">
        <v>27104151</v>
      </c>
      <c r="H14" s="71">
        <v>27727546</v>
      </c>
      <c r="I14" s="71">
        <v>28365280</v>
      </c>
      <c r="J14" s="71">
        <v>29017681</v>
      </c>
      <c r="K14" s="71">
        <v>29685088</v>
      </c>
      <c r="L14" s="71">
        <v>30367845</v>
      </c>
      <c r="M14" s="71">
        <v>31066306</v>
      </c>
      <c r="N14" s="71">
        <v>31780831</v>
      </c>
      <c r="O14" s="71">
        <v>32511790</v>
      </c>
      <c r="P14" s="71">
        <v>33259561</v>
      </c>
      <c r="Q14" s="71">
        <v>34024531</v>
      </c>
      <c r="R14" s="71">
        <v>34807095</v>
      </c>
    </row>
    <row r="15" spans="1:18" ht="39" customHeight="1">
      <c r="A15" s="26">
        <v>4</v>
      </c>
      <c r="B15" s="4" t="s">
        <v>44</v>
      </c>
      <c r="C15" s="71">
        <v>24003383.95</v>
      </c>
      <c r="D15" s="71">
        <v>27048596.96</v>
      </c>
      <c r="E15" s="2">
        <v>31049437.08</v>
      </c>
      <c r="F15" s="71">
        <v>31416700</v>
      </c>
      <c r="G15" s="71">
        <v>43958271</v>
      </c>
      <c r="H15" s="71">
        <v>44702485</v>
      </c>
      <c r="I15" s="71">
        <v>40520736</v>
      </c>
      <c r="J15" s="71">
        <v>33823510</v>
      </c>
      <c r="K15" s="71">
        <v>32209751</v>
      </c>
      <c r="L15" s="71">
        <v>32819845</v>
      </c>
      <c r="M15" s="71">
        <v>33574563</v>
      </c>
      <c r="N15" s="71">
        <v>34346640</v>
      </c>
      <c r="O15" s="71">
        <v>35136475</v>
      </c>
      <c r="P15" s="71">
        <v>35944476</v>
      </c>
      <c r="Q15" s="71">
        <v>36771061</v>
      </c>
      <c r="R15" s="71">
        <v>37616657</v>
      </c>
    </row>
    <row r="16" spans="1:18" ht="39" customHeight="1" thickBot="1">
      <c r="A16" s="34">
        <v>5</v>
      </c>
      <c r="B16" s="35" t="s">
        <v>59</v>
      </c>
      <c r="C16" s="36">
        <f aca="true" t="shared" si="0" ref="C16:R16">(C12+C13-C14)/C15</f>
        <v>0.23790392395902166</v>
      </c>
      <c r="D16" s="36">
        <f t="shared" si="0"/>
        <v>0.26004854892850604</v>
      </c>
      <c r="E16" s="73">
        <f t="shared" si="0"/>
        <v>0.2528411300911096</v>
      </c>
      <c r="F16" s="73">
        <f t="shared" si="0"/>
        <v>0.2209557337339695</v>
      </c>
      <c r="G16" s="73">
        <f t="shared" si="0"/>
        <v>0.2025682720778531</v>
      </c>
      <c r="H16" s="73">
        <f t="shared" si="0"/>
        <v>0.17601659057656413</v>
      </c>
      <c r="I16" s="36">
        <f t="shared" si="0"/>
        <v>0.1274274978618355</v>
      </c>
      <c r="J16" s="36">
        <f t="shared" si="0"/>
        <v>0.0772795017430184</v>
      </c>
      <c r="K16" s="36">
        <f t="shared" si="0"/>
        <v>0.07819566813788781</v>
      </c>
      <c r="L16" s="36">
        <f t="shared" si="0"/>
        <v>0.07452807897173189</v>
      </c>
      <c r="M16" s="36">
        <f t="shared" si="0"/>
        <v>0.07452835648225711</v>
      </c>
      <c r="N16" s="36">
        <f t="shared" si="0"/>
        <v>0.07452865840734349</v>
      </c>
      <c r="O16" s="36">
        <f t="shared" si="0"/>
        <v>0.07452896171286391</v>
      </c>
      <c r="P16" s="36">
        <f t="shared" si="0"/>
        <v>0.07452925450909341</v>
      </c>
      <c r="Q16" s="36">
        <f t="shared" si="0"/>
        <v>0.0745295328845692</v>
      </c>
      <c r="R16" s="36">
        <f t="shared" si="0"/>
        <v>0.07452980205019281</v>
      </c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34">
      <selection activeCell="M46" sqref="M46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1.25390625" style="0" customWidth="1"/>
    <col min="5" max="5" width="13.75390625" style="0" customWidth="1"/>
    <col min="6" max="6" width="9.625" style="0" customWidth="1"/>
    <col min="7" max="7" width="9.875" style="0" customWidth="1"/>
    <col min="8" max="8" width="9.00390625" style="0" customWidth="1"/>
    <col min="11" max="11" width="12.00390625" style="0" customWidth="1"/>
  </cols>
  <sheetData>
    <row r="1" spans="1:11" ht="47.25" customHeight="1">
      <c r="A1" s="88"/>
      <c r="B1" s="88"/>
      <c r="C1" s="88"/>
      <c r="D1" s="88"/>
      <c r="E1" s="88"/>
      <c r="F1" s="195" t="s">
        <v>153</v>
      </c>
      <c r="G1" s="195"/>
      <c r="H1" s="195"/>
      <c r="I1" s="195"/>
      <c r="J1" s="89"/>
      <c r="K1" s="88"/>
    </row>
    <row r="2" spans="1:11" ht="60" customHeight="1" thickBot="1">
      <c r="A2" s="88"/>
      <c r="B2" s="193" t="s">
        <v>151</v>
      </c>
      <c r="C2" s="193"/>
      <c r="D2" s="193"/>
      <c r="E2" s="194"/>
      <c r="F2" s="194"/>
      <c r="G2" s="193"/>
      <c r="H2" s="88"/>
      <c r="I2" s="88"/>
      <c r="J2" s="88"/>
      <c r="K2" s="88"/>
    </row>
    <row r="3" spans="1:11" s="24" customFormat="1" ht="90" customHeight="1">
      <c r="A3" s="196" t="s">
        <v>45</v>
      </c>
      <c r="B3" s="198" t="s">
        <v>50</v>
      </c>
      <c r="C3" s="200" t="s">
        <v>46</v>
      </c>
      <c r="D3" s="200" t="s">
        <v>47</v>
      </c>
      <c r="E3" s="200" t="s">
        <v>60</v>
      </c>
      <c r="F3" s="202" t="s">
        <v>140</v>
      </c>
      <c r="G3" s="203"/>
      <c r="H3" s="203"/>
      <c r="I3" s="203"/>
      <c r="J3" s="204"/>
      <c r="K3" s="181" t="s">
        <v>145</v>
      </c>
    </row>
    <row r="4" spans="1:12" ht="13.5" thickBot="1">
      <c r="A4" s="197"/>
      <c r="B4" s="199"/>
      <c r="C4" s="201"/>
      <c r="D4" s="201"/>
      <c r="E4" s="201"/>
      <c r="F4" s="153">
        <v>2011</v>
      </c>
      <c r="G4" s="153">
        <v>2012</v>
      </c>
      <c r="H4" s="153">
        <v>2013</v>
      </c>
      <c r="I4" s="154">
        <v>2014</v>
      </c>
      <c r="J4" s="90">
        <v>2015</v>
      </c>
      <c r="K4" s="182"/>
      <c r="L4" s="87"/>
    </row>
    <row r="5" spans="1:11" ht="27" customHeight="1">
      <c r="A5" s="91" t="s">
        <v>24</v>
      </c>
      <c r="B5" s="92" t="s">
        <v>139</v>
      </c>
      <c r="C5" s="93"/>
      <c r="D5" s="93"/>
      <c r="E5" s="93"/>
      <c r="F5" s="93"/>
      <c r="G5" s="93"/>
      <c r="H5" s="93"/>
      <c r="I5" s="94"/>
      <c r="J5" s="95"/>
      <c r="K5" s="88"/>
    </row>
    <row r="6" spans="1:11" s="27" customFormat="1" ht="19.5" customHeight="1">
      <c r="A6" s="187" t="s">
        <v>141</v>
      </c>
      <c r="B6" s="188"/>
      <c r="C6" s="96" t="s">
        <v>61</v>
      </c>
      <c r="D6" s="96" t="s">
        <v>61</v>
      </c>
      <c r="E6" s="96">
        <f>E5</f>
        <v>0</v>
      </c>
      <c r="F6" s="96">
        <f>F5</f>
        <v>0</v>
      </c>
      <c r="G6" s="96">
        <f>G5</f>
        <v>0</v>
      </c>
      <c r="H6" s="96">
        <f>H5</f>
        <v>0</v>
      </c>
      <c r="I6" s="97">
        <f>I5</f>
        <v>0</v>
      </c>
      <c r="J6" s="96">
        <v>0</v>
      </c>
      <c r="K6" s="98"/>
    </row>
    <row r="7" spans="1:11" ht="29.25" customHeight="1">
      <c r="A7" s="99" t="s">
        <v>24</v>
      </c>
      <c r="B7" s="100" t="s">
        <v>83</v>
      </c>
      <c r="C7" s="101"/>
      <c r="D7" s="101"/>
      <c r="E7" s="101"/>
      <c r="F7" s="101"/>
      <c r="G7" s="101"/>
      <c r="H7" s="101"/>
      <c r="I7" s="102"/>
      <c r="J7" s="103"/>
      <c r="K7" s="155"/>
    </row>
    <row r="8" spans="1:11" ht="39.75" customHeight="1">
      <c r="A8" s="99" t="s">
        <v>86</v>
      </c>
      <c r="B8" s="104" t="s">
        <v>90</v>
      </c>
      <c r="C8" s="105" t="s">
        <v>82</v>
      </c>
      <c r="D8" s="101">
        <v>2011</v>
      </c>
      <c r="E8" s="106">
        <v>65000</v>
      </c>
      <c r="F8" s="106">
        <v>65000</v>
      </c>
      <c r="G8" s="101">
        <v>0</v>
      </c>
      <c r="H8" s="101">
        <v>0</v>
      </c>
      <c r="I8" s="102">
        <v>0</v>
      </c>
      <c r="J8" s="107">
        <v>0</v>
      </c>
      <c r="K8" s="106">
        <v>65000</v>
      </c>
    </row>
    <row r="9" spans="1:11" ht="56.25" customHeight="1">
      <c r="A9" s="99" t="s">
        <v>122</v>
      </c>
      <c r="B9" s="108" t="s">
        <v>102</v>
      </c>
      <c r="C9" s="105" t="s">
        <v>82</v>
      </c>
      <c r="D9" s="101" t="s">
        <v>106</v>
      </c>
      <c r="E9" s="106">
        <v>4530000</v>
      </c>
      <c r="F9" s="106">
        <v>0</v>
      </c>
      <c r="G9" s="106">
        <v>2700000</v>
      </c>
      <c r="H9" s="106">
        <v>1705560</v>
      </c>
      <c r="I9" s="102">
        <v>0</v>
      </c>
      <c r="J9" s="107">
        <v>0</v>
      </c>
      <c r="K9" s="106">
        <f>SUM(F9:J9)</f>
        <v>4405560</v>
      </c>
    </row>
    <row r="10" spans="1:11" ht="39.75" customHeight="1">
      <c r="A10" s="99" t="s">
        <v>123</v>
      </c>
      <c r="B10" s="104" t="s">
        <v>91</v>
      </c>
      <c r="C10" s="105" t="s">
        <v>82</v>
      </c>
      <c r="D10" s="101" t="s">
        <v>118</v>
      </c>
      <c r="E10" s="106">
        <v>3900000</v>
      </c>
      <c r="F10" s="106">
        <v>200000</v>
      </c>
      <c r="G10" s="101">
        <v>0</v>
      </c>
      <c r="H10" s="106">
        <v>2500000</v>
      </c>
      <c r="I10" s="109">
        <v>1200000</v>
      </c>
      <c r="J10" s="110">
        <v>0</v>
      </c>
      <c r="K10" s="106">
        <f aca="true" t="shared" si="0" ref="K10:K40">SUM(F10:J10)</f>
        <v>3900000</v>
      </c>
    </row>
    <row r="11" spans="1:11" ht="31.5" customHeight="1">
      <c r="A11" s="99" t="s">
        <v>124</v>
      </c>
      <c r="B11" s="104" t="s">
        <v>92</v>
      </c>
      <c r="C11" s="105" t="s">
        <v>82</v>
      </c>
      <c r="D11" s="101">
        <v>2011</v>
      </c>
      <c r="E11" s="106">
        <v>194000</v>
      </c>
      <c r="F11" s="106">
        <v>194000</v>
      </c>
      <c r="G11" s="101">
        <v>0</v>
      </c>
      <c r="H11" s="101">
        <v>0</v>
      </c>
      <c r="I11" s="102">
        <v>0</v>
      </c>
      <c r="J11" s="107">
        <v>0</v>
      </c>
      <c r="K11" s="106">
        <f t="shared" si="0"/>
        <v>194000</v>
      </c>
    </row>
    <row r="12" spans="1:11" ht="33" customHeight="1">
      <c r="A12" s="99" t="s">
        <v>125</v>
      </c>
      <c r="B12" s="104" t="s">
        <v>116</v>
      </c>
      <c r="C12" s="105" t="s">
        <v>82</v>
      </c>
      <c r="D12" s="101" t="s">
        <v>150</v>
      </c>
      <c r="E12" s="106">
        <v>1192000</v>
      </c>
      <c r="F12" s="106">
        <v>0</v>
      </c>
      <c r="G12" s="106">
        <v>0</v>
      </c>
      <c r="H12" s="106">
        <v>0</v>
      </c>
      <c r="I12" s="109">
        <v>596000</v>
      </c>
      <c r="J12" s="110">
        <v>596000</v>
      </c>
      <c r="K12" s="106">
        <f t="shared" si="0"/>
        <v>1192000</v>
      </c>
    </row>
    <row r="13" spans="1:11" ht="33.75" customHeight="1">
      <c r="A13" s="99" t="s">
        <v>126</v>
      </c>
      <c r="B13" s="104" t="s">
        <v>87</v>
      </c>
      <c r="C13" s="105" t="s">
        <v>82</v>
      </c>
      <c r="D13" s="93" t="s">
        <v>107</v>
      </c>
      <c r="E13" s="111">
        <v>3687000</v>
      </c>
      <c r="F13" s="111">
        <v>3640152</v>
      </c>
      <c r="G13" s="93">
        <v>0</v>
      </c>
      <c r="H13" s="93">
        <v>0</v>
      </c>
      <c r="I13" s="112">
        <v>0</v>
      </c>
      <c r="J13" s="113">
        <v>0</v>
      </c>
      <c r="K13" s="106">
        <f t="shared" si="0"/>
        <v>3640152</v>
      </c>
    </row>
    <row r="14" spans="1:11" ht="33" customHeight="1">
      <c r="A14" s="99" t="s">
        <v>127</v>
      </c>
      <c r="B14" s="104" t="s">
        <v>103</v>
      </c>
      <c r="C14" s="105" t="s">
        <v>82</v>
      </c>
      <c r="D14" s="114" t="s">
        <v>108</v>
      </c>
      <c r="E14" s="114">
        <v>4348000</v>
      </c>
      <c r="F14" s="114">
        <v>649100</v>
      </c>
      <c r="G14" s="111">
        <v>3678160</v>
      </c>
      <c r="H14" s="93">
        <v>0</v>
      </c>
      <c r="I14" s="112">
        <v>0</v>
      </c>
      <c r="J14" s="115">
        <v>0</v>
      </c>
      <c r="K14" s="106">
        <f t="shared" si="0"/>
        <v>4327260</v>
      </c>
    </row>
    <row r="15" spans="1:11" ht="39.75" customHeight="1">
      <c r="A15" s="99" t="s">
        <v>128</v>
      </c>
      <c r="B15" s="104" t="s">
        <v>104</v>
      </c>
      <c r="C15" s="105" t="s">
        <v>82</v>
      </c>
      <c r="D15" s="116" t="s">
        <v>152</v>
      </c>
      <c r="E15" s="114">
        <v>2500000</v>
      </c>
      <c r="F15" s="114">
        <v>0</v>
      </c>
      <c r="G15" s="111">
        <v>0</v>
      </c>
      <c r="H15" s="111">
        <v>2466026</v>
      </c>
      <c r="I15" s="112">
        <v>0</v>
      </c>
      <c r="J15" s="115">
        <v>0</v>
      </c>
      <c r="K15" s="106">
        <f t="shared" si="0"/>
        <v>2466026</v>
      </c>
    </row>
    <row r="16" spans="1:11" ht="39.75" customHeight="1">
      <c r="A16" s="99" t="s">
        <v>129</v>
      </c>
      <c r="B16" s="117" t="s">
        <v>114</v>
      </c>
      <c r="C16" s="118" t="s">
        <v>82</v>
      </c>
      <c r="D16" s="93" t="s">
        <v>115</v>
      </c>
      <c r="E16" s="111">
        <v>2500000</v>
      </c>
      <c r="F16" s="111">
        <v>0</v>
      </c>
      <c r="G16" s="111">
        <v>0</v>
      </c>
      <c r="H16" s="111">
        <v>1000000</v>
      </c>
      <c r="I16" s="119">
        <v>1500000</v>
      </c>
      <c r="J16" s="120">
        <v>0</v>
      </c>
      <c r="K16" s="106">
        <f t="shared" si="0"/>
        <v>2500000</v>
      </c>
    </row>
    <row r="17" spans="1:11" ht="39.75" customHeight="1">
      <c r="A17" s="99" t="s">
        <v>130</v>
      </c>
      <c r="B17" s="82" t="s">
        <v>80</v>
      </c>
      <c r="C17" s="105" t="s">
        <v>82</v>
      </c>
      <c r="D17" s="116">
        <v>2011</v>
      </c>
      <c r="E17" s="114">
        <v>2088820</v>
      </c>
      <c r="F17" s="114">
        <v>2088820</v>
      </c>
      <c r="G17" s="93">
        <v>0</v>
      </c>
      <c r="H17" s="93">
        <v>0</v>
      </c>
      <c r="I17" s="112">
        <v>0</v>
      </c>
      <c r="J17" s="115">
        <v>0</v>
      </c>
      <c r="K17" s="106">
        <f t="shared" si="0"/>
        <v>2088820</v>
      </c>
    </row>
    <row r="18" spans="1:11" ht="39.75" customHeight="1">
      <c r="A18" s="99" t="s">
        <v>131</v>
      </c>
      <c r="B18" s="82" t="s">
        <v>142</v>
      </c>
      <c r="C18" s="105" t="s">
        <v>143</v>
      </c>
      <c r="D18" s="116">
        <v>2011</v>
      </c>
      <c r="E18" s="114">
        <v>1500000</v>
      </c>
      <c r="F18" s="114">
        <v>1500000</v>
      </c>
      <c r="G18" s="93">
        <v>0</v>
      </c>
      <c r="H18" s="93">
        <v>0</v>
      </c>
      <c r="I18" s="112">
        <v>0</v>
      </c>
      <c r="J18" s="115">
        <v>0</v>
      </c>
      <c r="K18" s="106">
        <f t="shared" si="0"/>
        <v>1500000</v>
      </c>
    </row>
    <row r="19" spans="1:11" ht="60.75" customHeight="1">
      <c r="A19" s="99" t="s">
        <v>132</v>
      </c>
      <c r="B19" s="83" t="s">
        <v>81</v>
      </c>
      <c r="C19" s="105" t="s">
        <v>82</v>
      </c>
      <c r="D19" s="116" t="s">
        <v>109</v>
      </c>
      <c r="E19" s="114">
        <v>881000</v>
      </c>
      <c r="F19" s="114">
        <v>861200</v>
      </c>
      <c r="G19" s="93">
        <v>0</v>
      </c>
      <c r="H19" s="93">
        <v>0</v>
      </c>
      <c r="I19" s="112">
        <v>0</v>
      </c>
      <c r="J19" s="115">
        <v>0</v>
      </c>
      <c r="K19" s="106">
        <f t="shared" si="0"/>
        <v>861200</v>
      </c>
    </row>
    <row r="20" spans="1:11" ht="39.75" customHeight="1">
      <c r="A20" s="99" t="s">
        <v>133</v>
      </c>
      <c r="B20" s="84" t="s">
        <v>77</v>
      </c>
      <c r="C20" s="105" t="s">
        <v>82</v>
      </c>
      <c r="D20" s="114" t="s">
        <v>110</v>
      </c>
      <c r="E20" s="114">
        <v>2519706</v>
      </c>
      <c r="F20" s="114">
        <v>2466026</v>
      </c>
      <c r="G20" s="93">
        <v>0</v>
      </c>
      <c r="H20" s="93">
        <v>0</v>
      </c>
      <c r="I20" s="112">
        <v>0</v>
      </c>
      <c r="J20" s="115">
        <v>0</v>
      </c>
      <c r="K20" s="106">
        <f t="shared" si="0"/>
        <v>2466026</v>
      </c>
    </row>
    <row r="21" spans="1:11" ht="39.75" customHeight="1">
      <c r="A21" s="99">
        <v>14</v>
      </c>
      <c r="B21" s="84" t="s">
        <v>111</v>
      </c>
      <c r="C21" s="105" t="s">
        <v>82</v>
      </c>
      <c r="D21" s="114" t="s">
        <v>112</v>
      </c>
      <c r="E21" s="114">
        <v>380968</v>
      </c>
      <c r="F21" s="114">
        <v>0</v>
      </c>
      <c r="G21" s="114">
        <v>356419</v>
      </c>
      <c r="H21" s="93">
        <v>0</v>
      </c>
      <c r="I21" s="112">
        <v>0</v>
      </c>
      <c r="J21" s="115">
        <v>0</v>
      </c>
      <c r="K21" s="106">
        <f t="shared" si="0"/>
        <v>356419</v>
      </c>
    </row>
    <row r="22" spans="1:11" ht="39.75" customHeight="1">
      <c r="A22" s="99" t="s">
        <v>135</v>
      </c>
      <c r="B22" s="104" t="s">
        <v>88</v>
      </c>
      <c r="C22" s="105" t="s">
        <v>82</v>
      </c>
      <c r="D22" s="93" t="s">
        <v>110</v>
      </c>
      <c r="E22" s="111">
        <v>2800000</v>
      </c>
      <c r="F22" s="111">
        <v>2760000</v>
      </c>
      <c r="G22" s="93">
        <v>0</v>
      </c>
      <c r="H22" s="93">
        <v>0</v>
      </c>
      <c r="I22" s="112">
        <v>0</v>
      </c>
      <c r="J22" s="113">
        <v>0</v>
      </c>
      <c r="K22" s="106">
        <f t="shared" si="0"/>
        <v>2760000</v>
      </c>
    </row>
    <row r="23" spans="1:11" ht="39.75" customHeight="1">
      <c r="A23" s="99" t="s">
        <v>136</v>
      </c>
      <c r="B23" s="85" t="s">
        <v>79</v>
      </c>
      <c r="C23" s="105" t="s">
        <v>82</v>
      </c>
      <c r="D23" s="116" t="s">
        <v>107</v>
      </c>
      <c r="E23" s="114">
        <v>1985000</v>
      </c>
      <c r="F23" s="114">
        <v>1950000</v>
      </c>
      <c r="G23" s="93">
        <v>0</v>
      </c>
      <c r="H23" s="93">
        <v>0</v>
      </c>
      <c r="I23" s="112">
        <v>0</v>
      </c>
      <c r="J23" s="115">
        <v>0</v>
      </c>
      <c r="K23" s="106">
        <f t="shared" si="0"/>
        <v>1950000</v>
      </c>
    </row>
    <row r="24" spans="1:11" ht="39.75" customHeight="1">
      <c r="A24" s="121" t="s">
        <v>137</v>
      </c>
      <c r="B24" s="86" t="s">
        <v>144</v>
      </c>
      <c r="C24" s="105" t="s">
        <v>82</v>
      </c>
      <c r="D24" s="116">
        <v>2011</v>
      </c>
      <c r="E24" s="114">
        <v>90000</v>
      </c>
      <c r="F24" s="114">
        <v>90000</v>
      </c>
      <c r="G24" s="116">
        <v>0</v>
      </c>
      <c r="H24" s="116">
        <v>0</v>
      </c>
      <c r="I24" s="112">
        <v>0</v>
      </c>
      <c r="J24" s="115">
        <v>0</v>
      </c>
      <c r="K24" s="106">
        <f t="shared" si="0"/>
        <v>90000</v>
      </c>
    </row>
    <row r="25" spans="1:11" ht="39.75" customHeight="1">
      <c r="A25" s="121" t="s">
        <v>138</v>
      </c>
      <c r="B25" s="86" t="s">
        <v>113</v>
      </c>
      <c r="C25" s="105" t="s">
        <v>82</v>
      </c>
      <c r="D25" s="116" t="s">
        <v>107</v>
      </c>
      <c r="E25" s="114">
        <v>719000</v>
      </c>
      <c r="F25" s="114">
        <v>700000</v>
      </c>
      <c r="G25" s="116">
        <v>0</v>
      </c>
      <c r="H25" s="116">
        <v>0</v>
      </c>
      <c r="I25" s="112">
        <v>0</v>
      </c>
      <c r="J25" s="115">
        <v>0</v>
      </c>
      <c r="K25" s="106">
        <f t="shared" si="0"/>
        <v>700000</v>
      </c>
    </row>
    <row r="26" spans="1:11" ht="63.75" customHeight="1">
      <c r="A26" s="191">
        <v>19</v>
      </c>
      <c r="B26" s="189" t="s">
        <v>147</v>
      </c>
      <c r="C26" s="183" t="s">
        <v>82</v>
      </c>
      <c r="D26" s="116" t="s">
        <v>119</v>
      </c>
      <c r="E26" s="114">
        <v>6431292</v>
      </c>
      <c r="F26" s="114">
        <v>0</v>
      </c>
      <c r="G26" s="114">
        <v>3615817</v>
      </c>
      <c r="H26" s="114">
        <v>2603200</v>
      </c>
      <c r="I26" s="112">
        <v>0</v>
      </c>
      <c r="J26" s="115">
        <v>0</v>
      </c>
      <c r="K26" s="106">
        <f t="shared" si="0"/>
        <v>6219017</v>
      </c>
    </row>
    <row r="27" spans="1:11" ht="41.25" customHeight="1">
      <c r="A27" s="192"/>
      <c r="B27" s="190"/>
      <c r="C27" s="184"/>
      <c r="D27" s="116" t="s">
        <v>119</v>
      </c>
      <c r="E27" s="114">
        <v>1880000</v>
      </c>
      <c r="F27" s="114">
        <v>0</v>
      </c>
      <c r="G27" s="114">
        <v>956550</v>
      </c>
      <c r="H27" s="114">
        <v>684020</v>
      </c>
      <c r="I27" s="112">
        <v>0</v>
      </c>
      <c r="J27" s="115">
        <v>0</v>
      </c>
      <c r="K27" s="106">
        <f t="shared" si="0"/>
        <v>1640570</v>
      </c>
    </row>
    <row r="28" spans="1:11" ht="39.75" customHeight="1">
      <c r="A28" s="99">
        <v>20</v>
      </c>
      <c r="B28" s="84" t="s">
        <v>105</v>
      </c>
      <c r="C28" s="105" t="s">
        <v>82</v>
      </c>
      <c r="D28" s="116" t="s">
        <v>120</v>
      </c>
      <c r="E28" s="114">
        <v>8800000</v>
      </c>
      <c r="F28" s="114">
        <v>4115000</v>
      </c>
      <c r="G28" s="114">
        <v>4157726</v>
      </c>
      <c r="H28" s="114">
        <v>0</v>
      </c>
      <c r="I28" s="112">
        <v>0</v>
      </c>
      <c r="J28" s="115">
        <v>0</v>
      </c>
      <c r="K28" s="106">
        <f t="shared" si="0"/>
        <v>8272726</v>
      </c>
    </row>
    <row r="29" spans="1:11" ht="39.75" customHeight="1">
      <c r="A29" s="99">
        <v>21</v>
      </c>
      <c r="B29" s="85" t="s">
        <v>85</v>
      </c>
      <c r="C29" s="105" t="s">
        <v>82</v>
      </c>
      <c r="D29" s="116">
        <v>2011</v>
      </c>
      <c r="E29" s="114">
        <v>66000</v>
      </c>
      <c r="F29" s="114">
        <v>66000</v>
      </c>
      <c r="G29" s="114">
        <v>0</v>
      </c>
      <c r="H29" s="93">
        <v>0</v>
      </c>
      <c r="I29" s="112">
        <v>0</v>
      </c>
      <c r="J29" s="115">
        <v>0</v>
      </c>
      <c r="K29" s="106">
        <f t="shared" si="0"/>
        <v>66000</v>
      </c>
    </row>
    <row r="30" spans="1:11" ht="39.75" customHeight="1">
      <c r="A30" s="91">
        <v>22</v>
      </c>
      <c r="B30" s="122" t="s">
        <v>89</v>
      </c>
      <c r="C30" s="105" t="s">
        <v>82</v>
      </c>
      <c r="D30" s="116" t="s">
        <v>121</v>
      </c>
      <c r="E30" s="114">
        <v>2756000</v>
      </c>
      <c r="F30" s="114">
        <v>1300000</v>
      </c>
      <c r="G30" s="114">
        <v>1456000</v>
      </c>
      <c r="H30" s="114">
        <v>0</v>
      </c>
      <c r="I30" s="123">
        <v>0</v>
      </c>
      <c r="J30" s="115">
        <v>0</v>
      </c>
      <c r="K30" s="106">
        <f t="shared" si="0"/>
        <v>2756000</v>
      </c>
    </row>
    <row r="31" spans="1:11" ht="39.75" customHeight="1">
      <c r="A31" s="91">
        <v>23</v>
      </c>
      <c r="B31" s="122" t="s">
        <v>93</v>
      </c>
      <c r="C31" s="105" t="s">
        <v>82</v>
      </c>
      <c r="D31" s="116" t="s">
        <v>110</v>
      </c>
      <c r="E31" s="114">
        <v>272500</v>
      </c>
      <c r="F31" s="114">
        <v>234500</v>
      </c>
      <c r="G31" s="116">
        <v>0</v>
      </c>
      <c r="H31" s="116">
        <v>0</v>
      </c>
      <c r="I31" s="123">
        <v>0</v>
      </c>
      <c r="J31" s="115">
        <v>0</v>
      </c>
      <c r="K31" s="106">
        <f t="shared" si="0"/>
        <v>234500</v>
      </c>
    </row>
    <row r="32" spans="1:11" ht="39.75" customHeight="1">
      <c r="A32" s="91">
        <v>24</v>
      </c>
      <c r="B32" s="122" t="s">
        <v>94</v>
      </c>
      <c r="C32" s="105" t="s">
        <v>82</v>
      </c>
      <c r="D32" s="116" t="s">
        <v>108</v>
      </c>
      <c r="E32" s="114">
        <v>1287500</v>
      </c>
      <c r="F32" s="114">
        <v>850000</v>
      </c>
      <c r="G32" s="114">
        <v>350000</v>
      </c>
      <c r="H32" s="116">
        <v>0</v>
      </c>
      <c r="I32" s="123">
        <v>0</v>
      </c>
      <c r="J32" s="115">
        <v>0</v>
      </c>
      <c r="K32" s="106">
        <f t="shared" si="0"/>
        <v>1200000</v>
      </c>
    </row>
    <row r="33" spans="1:11" ht="39.75" customHeight="1">
      <c r="A33" s="91">
        <v>25</v>
      </c>
      <c r="B33" s="124" t="s">
        <v>95</v>
      </c>
      <c r="C33" s="105" t="s">
        <v>82</v>
      </c>
      <c r="D33" s="116" t="s">
        <v>112</v>
      </c>
      <c r="E33" s="114">
        <v>850000</v>
      </c>
      <c r="F33" s="114">
        <v>127500</v>
      </c>
      <c r="G33" s="114">
        <v>698100</v>
      </c>
      <c r="H33" s="116">
        <v>0</v>
      </c>
      <c r="I33" s="123">
        <v>0</v>
      </c>
      <c r="J33" s="115">
        <v>0</v>
      </c>
      <c r="K33" s="106">
        <f t="shared" si="0"/>
        <v>825600</v>
      </c>
    </row>
    <row r="34" spans="1:11" ht="39.75" customHeight="1">
      <c r="A34" s="91">
        <v>26</v>
      </c>
      <c r="B34" s="125" t="s">
        <v>97</v>
      </c>
      <c r="C34" s="105" t="s">
        <v>82</v>
      </c>
      <c r="D34" s="116" t="s">
        <v>108</v>
      </c>
      <c r="E34" s="114">
        <v>569500</v>
      </c>
      <c r="F34" s="114">
        <v>100500</v>
      </c>
      <c r="G34" s="114">
        <v>436790</v>
      </c>
      <c r="H34" s="116">
        <v>0</v>
      </c>
      <c r="I34" s="123">
        <v>0</v>
      </c>
      <c r="J34" s="115">
        <v>0</v>
      </c>
      <c r="K34" s="106">
        <f t="shared" si="0"/>
        <v>537290</v>
      </c>
    </row>
    <row r="35" spans="1:11" ht="39.75" customHeight="1">
      <c r="A35" s="91">
        <v>27</v>
      </c>
      <c r="B35" s="125" t="s">
        <v>98</v>
      </c>
      <c r="C35" s="105" t="s">
        <v>82</v>
      </c>
      <c r="D35" s="116" t="s">
        <v>108</v>
      </c>
      <c r="E35" s="114">
        <v>670000</v>
      </c>
      <c r="F35" s="114">
        <v>100500</v>
      </c>
      <c r="G35" s="114">
        <v>540550</v>
      </c>
      <c r="H35" s="116">
        <v>0</v>
      </c>
      <c r="I35" s="123">
        <v>0</v>
      </c>
      <c r="J35" s="115">
        <v>0</v>
      </c>
      <c r="K35" s="106">
        <f t="shared" si="0"/>
        <v>641050</v>
      </c>
    </row>
    <row r="36" spans="1:11" ht="39.75" customHeight="1">
      <c r="A36" s="91">
        <v>28</v>
      </c>
      <c r="B36" s="126" t="s">
        <v>100</v>
      </c>
      <c r="C36" s="105" t="s">
        <v>82</v>
      </c>
      <c r="D36" s="116" t="s">
        <v>108</v>
      </c>
      <c r="E36" s="114">
        <v>630000</v>
      </c>
      <c r="F36" s="114">
        <v>137000</v>
      </c>
      <c r="G36" s="114">
        <v>443000</v>
      </c>
      <c r="H36" s="114">
        <v>0</v>
      </c>
      <c r="I36" s="123">
        <v>0</v>
      </c>
      <c r="J36" s="115">
        <v>0</v>
      </c>
      <c r="K36" s="106">
        <f t="shared" si="0"/>
        <v>580000</v>
      </c>
    </row>
    <row r="37" spans="1:11" ht="39.75" customHeight="1">
      <c r="A37" s="127">
        <v>29</v>
      </c>
      <c r="B37" s="128" t="s">
        <v>96</v>
      </c>
      <c r="C37" s="105" t="s">
        <v>82</v>
      </c>
      <c r="D37" s="116" t="s">
        <v>108</v>
      </c>
      <c r="E37" s="114">
        <v>677715</v>
      </c>
      <c r="F37" s="114">
        <v>100500</v>
      </c>
      <c r="G37" s="114">
        <v>569500</v>
      </c>
      <c r="H37" s="116">
        <v>0</v>
      </c>
      <c r="I37" s="123">
        <v>0</v>
      </c>
      <c r="J37" s="115">
        <v>0</v>
      </c>
      <c r="K37" s="106">
        <f t="shared" si="0"/>
        <v>670000</v>
      </c>
    </row>
    <row r="38" spans="1:11" ht="39.75" customHeight="1">
      <c r="A38" s="127">
        <v>30</v>
      </c>
      <c r="B38" s="129" t="s">
        <v>99</v>
      </c>
      <c r="C38" s="105" t="s">
        <v>82</v>
      </c>
      <c r="D38" s="116" t="s">
        <v>117</v>
      </c>
      <c r="E38" s="114">
        <v>900000</v>
      </c>
      <c r="F38" s="114">
        <v>0</v>
      </c>
      <c r="G38" s="114">
        <v>569500</v>
      </c>
      <c r="H38" s="114">
        <v>330500</v>
      </c>
      <c r="I38" s="123">
        <v>0</v>
      </c>
      <c r="J38" s="115">
        <v>0</v>
      </c>
      <c r="K38" s="106">
        <f t="shared" si="0"/>
        <v>900000</v>
      </c>
    </row>
    <row r="39" spans="1:11" ht="39.75" customHeight="1">
      <c r="A39" s="127">
        <v>31</v>
      </c>
      <c r="B39" s="129" t="s">
        <v>146</v>
      </c>
      <c r="C39" s="105" t="s">
        <v>82</v>
      </c>
      <c r="D39" s="116">
        <v>2011</v>
      </c>
      <c r="E39" s="114">
        <v>100000</v>
      </c>
      <c r="F39" s="114">
        <v>100000</v>
      </c>
      <c r="G39" s="114">
        <v>0</v>
      </c>
      <c r="H39" s="114">
        <v>0</v>
      </c>
      <c r="I39" s="123"/>
      <c r="J39" s="115">
        <v>0</v>
      </c>
      <c r="K39" s="106">
        <f t="shared" si="0"/>
        <v>100000</v>
      </c>
    </row>
    <row r="40" spans="1:11" ht="39.75" customHeight="1">
      <c r="A40" s="127">
        <v>32</v>
      </c>
      <c r="B40" s="130" t="s">
        <v>101</v>
      </c>
      <c r="C40" s="105" t="s">
        <v>82</v>
      </c>
      <c r="D40" s="116" t="s">
        <v>108</v>
      </c>
      <c r="E40" s="114">
        <v>700000</v>
      </c>
      <c r="F40" s="114">
        <v>105000</v>
      </c>
      <c r="G40" s="114">
        <v>575500</v>
      </c>
      <c r="H40" s="116">
        <v>0</v>
      </c>
      <c r="I40" s="123">
        <v>0</v>
      </c>
      <c r="J40" s="115">
        <v>0</v>
      </c>
      <c r="K40" s="106">
        <f t="shared" si="0"/>
        <v>680500</v>
      </c>
    </row>
    <row r="41" spans="1:11" s="27" customFormat="1" ht="19.5" customHeight="1" thickBot="1">
      <c r="A41" s="185" t="s">
        <v>48</v>
      </c>
      <c r="B41" s="186"/>
      <c r="C41" s="131" t="s">
        <v>61</v>
      </c>
      <c r="D41" s="131" t="s">
        <v>61</v>
      </c>
      <c r="E41" s="131">
        <f>SUM(E7:E40)</f>
        <v>62471001</v>
      </c>
      <c r="F41" s="131">
        <f>SUM(F7:F40)</f>
        <v>24500798</v>
      </c>
      <c r="G41" s="131">
        <f>SUM(G7:G40)</f>
        <v>21103612</v>
      </c>
      <c r="H41" s="131">
        <f>SUM(H6:H40)</f>
        <v>11289306</v>
      </c>
      <c r="I41" s="132">
        <f>SUM(I7:I40)</f>
        <v>3296000</v>
      </c>
      <c r="J41" s="133">
        <f>SUM(J8:J40)</f>
        <v>596000</v>
      </c>
      <c r="K41" s="131">
        <f>SUM(K7:K40)</f>
        <v>60785716</v>
      </c>
    </row>
    <row r="42" spans="1:11" s="27" customFormat="1" ht="19.5" customHeight="1" thickBot="1">
      <c r="A42" s="134"/>
      <c r="B42" s="135" t="s">
        <v>84</v>
      </c>
      <c r="C42" s="136"/>
      <c r="D42" s="136"/>
      <c r="E42" s="136"/>
      <c r="F42" s="136"/>
      <c r="G42" s="136"/>
      <c r="H42" s="136"/>
      <c r="I42" s="137"/>
      <c r="J42" s="138"/>
      <c r="K42" s="139"/>
    </row>
    <row r="43" spans="1:11" ht="51.75" customHeight="1">
      <c r="A43" s="140" t="s">
        <v>28</v>
      </c>
      <c r="B43" s="141" t="s">
        <v>148</v>
      </c>
      <c r="C43" s="142"/>
      <c r="D43" s="142"/>
      <c r="E43" s="142"/>
      <c r="F43" s="142"/>
      <c r="G43" s="142"/>
      <c r="H43" s="142"/>
      <c r="I43" s="94"/>
      <c r="J43" s="95"/>
      <c r="K43" s="156"/>
    </row>
    <row r="44" spans="1:11" ht="42" customHeight="1">
      <c r="A44" s="99">
        <v>1</v>
      </c>
      <c r="B44" s="82" t="s">
        <v>80</v>
      </c>
      <c r="C44" s="105" t="s">
        <v>82</v>
      </c>
      <c r="D44" s="116">
        <v>2011</v>
      </c>
      <c r="E44" s="114">
        <v>800000</v>
      </c>
      <c r="F44" s="114">
        <v>800000</v>
      </c>
      <c r="G44" s="93">
        <v>0</v>
      </c>
      <c r="H44" s="93">
        <v>0</v>
      </c>
      <c r="I44" s="112">
        <v>0</v>
      </c>
      <c r="J44" s="115">
        <v>0</v>
      </c>
      <c r="K44" s="106">
        <f>SUM(F44:J44)</f>
        <v>800000</v>
      </c>
    </row>
    <row r="45" spans="1:11" ht="64.5" customHeight="1">
      <c r="A45" s="99">
        <v>2</v>
      </c>
      <c r="B45" s="83" t="s">
        <v>81</v>
      </c>
      <c r="C45" s="105" t="s">
        <v>82</v>
      </c>
      <c r="D45" s="116" t="s">
        <v>109</v>
      </c>
      <c r="E45" s="114">
        <v>881000</v>
      </c>
      <c r="F45" s="114">
        <v>861200</v>
      </c>
      <c r="G45" s="93">
        <v>0</v>
      </c>
      <c r="H45" s="93">
        <v>0</v>
      </c>
      <c r="I45" s="112">
        <v>0</v>
      </c>
      <c r="J45" s="115">
        <v>0</v>
      </c>
      <c r="K45" s="106">
        <f>SUM(F45:J45)</f>
        <v>861200</v>
      </c>
    </row>
    <row r="46" spans="1:13" ht="39.75" customHeight="1">
      <c r="A46" s="91">
        <v>3</v>
      </c>
      <c r="B46" s="84" t="s">
        <v>77</v>
      </c>
      <c r="C46" s="105" t="s">
        <v>82</v>
      </c>
      <c r="D46" s="114" t="s">
        <v>110</v>
      </c>
      <c r="E46" s="114">
        <v>2519706</v>
      </c>
      <c r="F46" s="114">
        <v>2466026</v>
      </c>
      <c r="G46" s="93">
        <v>0</v>
      </c>
      <c r="H46" s="93">
        <v>0</v>
      </c>
      <c r="I46" s="112">
        <v>0</v>
      </c>
      <c r="J46" s="115">
        <v>0</v>
      </c>
      <c r="K46" s="106">
        <f aca="true" t="shared" si="1" ref="K46:K59">SUM(F46:J46)</f>
        <v>2466026</v>
      </c>
      <c r="M46" t="s">
        <v>154</v>
      </c>
    </row>
    <row r="47" spans="1:11" ht="39.75" customHeight="1">
      <c r="A47" s="91">
        <v>4</v>
      </c>
      <c r="B47" s="85" t="s">
        <v>79</v>
      </c>
      <c r="C47" s="105" t="s">
        <v>82</v>
      </c>
      <c r="D47" s="116" t="s">
        <v>107</v>
      </c>
      <c r="E47" s="114">
        <v>1985000</v>
      </c>
      <c r="F47" s="114">
        <v>1950000</v>
      </c>
      <c r="G47" s="93">
        <v>0</v>
      </c>
      <c r="H47" s="93">
        <v>0</v>
      </c>
      <c r="I47" s="112">
        <v>0</v>
      </c>
      <c r="J47" s="115">
        <v>0</v>
      </c>
      <c r="K47" s="106">
        <f t="shared" si="1"/>
        <v>1950000</v>
      </c>
    </row>
    <row r="48" spans="1:11" ht="39.75" customHeight="1">
      <c r="A48" s="191" t="s">
        <v>125</v>
      </c>
      <c r="B48" s="189" t="s">
        <v>149</v>
      </c>
      <c r="C48" s="183" t="s">
        <v>82</v>
      </c>
      <c r="D48" s="116" t="s">
        <v>119</v>
      </c>
      <c r="E48" s="114">
        <v>6431292</v>
      </c>
      <c r="F48" s="114">
        <v>0</v>
      </c>
      <c r="G48" s="114">
        <v>3615817</v>
      </c>
      <c r="H48" s="114">
        <v>2603200</v>
      </c>
      <c r="I48" s="112">
        <v>0</v>
      </c>
      <c r="J48" s="115">
        <v>0</v>
      </c>
      <c r="K48" s="106">
        <f t="shared" si="1"/>
        <v>6219017</v>
      </c>
    </row>
    <row r="49" spans="1:11" ht="39.75" customHeight="1">
      <c r="A49" s="192"/>
      <c r="B49" s="190"/>
      <c r="C49" s="184"/>
      <c r="D49" s="116" t="s">
        <v>119</v>
      </c>
      <c r="E49" s="114">
        <v>1880000</v>
      </c>
      <c r="F49" s="114">
        <v>0</v>
      </c>
      <c r="G49" s="114">
        <v>956550</v>
      </c>
      <c r="H49" s="114">
        <v>684020</v>
      </c>
      <c r="I49" s="112">
        <v>0</v>
      </c>
      <c r="J49" s="115">
        <v>0</v>
      </c>
      <c r="K49" s="106">
        <f t="shared" si="1"/>
        <v>1640570</v>
      </c>
    </row>
    <row r="50" spans="1:11" ht="39.75" customHeight="1">
      <c r="A50" s="91" t="s">
        <v>126</v>
      </c>
      <c r="B50" s="84" t="s">
        <v>78</v>
      </c>
      <c r="C50" s="105" t="s">
        <v>82</v>
      </c>
      <c r="D50" s="116" t="s">
        <v>120</v>
      </c>
      <c r="E50" s="114">
        <v>8800000</v>
      </c>
      <c r="F50" s="114">
        <v>4115000</v>
      </c>
      <c r="G50" s="114">
        <v>4157726</v>
      </c>
      <c r="H50" s="114">
        <v>0</v>
      </c>
      <c r="I50" s="112">
        <v>0</v>
      </c>
      <c r="J50" s="115">
        <v>0</v>
      </c>
      <c r="K50" s="106">
        <f t="shared" si="1"/>
        <v>8272726</v>
      </c>
    </row>
    <row r="51" spans="1:11" ht="47.25" customHeight="1">
      <c r="A51" s="143" t="s">
        <v>127</v>
      </c>
      <c r="B51" s="85" t="s">
        <v>85</v>
      </c>
      <c r="C51" s="105" t="s">
        <v>82</v>
      </c>
      <c r="D51" s="116">
        <v>2011</v>
      </c>
      <c r="E51" s="114">
        <v>66000</v>
      </c>
      <c r="F51" s="114">
        <v>66000</v>
      </c>
      <c r="G51" s="114">
        <v>0</v>
      </c>
      <c r="H51" s="93">
        <v>0</v>
      </c>
      <c r="I51" s="112">
        <v>0</v>
      </c>
      <c r="J51" s="115">
        <v>0</v>
      </c>
      <c r="K51" s="106">
        <f t="shared" si="1"/>
        <v>66000</v>
      </c>
    </row>
    <row r="52" spans="1:11" ht="41.25" customHeight="1">
      <c r="A52" s="143" t="s">
        <v>128</v>
      </c>
      <c r="B52" s="117" t="s">
        <v>94</v>
      </c>
      <c r="C52" s="105" t="s">
        <v>82</v>
      </c>
      <c r="D52" s="116" t="s">
        <v>108</v>
      </c>
      <c r="E52" s="114">
        <v>1287500</v>
      </c>
      <c r="F52" s="114">
        <v>850000</v>
      </c>
      <c r="G52" s="114">
        <v>350000</v>
      </c>
      <c r="H52" s="116">
        <v>0</v>
      </c>
      <c r="I52" s="123">
        <v>0</v>
      </c>
      <c r="J52" s="115">
        <v>0</v>
      </c>
      <c r="K52" s="106">
        <f t="shared" si="1"/>
        <v>1200000</v>
      </c>
    </row>
    <row r="53" spans="1:11" ht="39" customHeight="1">
      <c r="A53" s="143" t="s">
        <v>129</v>
      </c>
      <c r="B53" s="144" t="s">
        <v>95</v>
      </c>
      <c r="C53" s="105" t="s">
        <v>82</v>
      </c>
      <c r="D53" s="116" t="s">
        <v>112</v>
      </c>
      <c r="E53" s="114">
        <v>850000</v>
      </c>
      <c r="F53" s="114">
        <v>127500</v>
      </c>
      <c r="G53" s="114">
        <v>698100</v>
      </c>
      <c r="H53" s="116">
        <v>0</v>
      </c>
      <c r="I53" s="123">
        <v>0</v>
      </c>
      <c r="J53" s="115">
        <v>0</v>
      </c>
      <c r="K53" s="106">
        <f t="shared" si="1"/>
        <v>825600</v>
      </c>
    </row>
    <row r="54" spans="1:11" ht="33" customHeight="1">
      <c r="A54" s="143" t="s">
        <v>130</v>
      </c>
      <c r="B54" s="145" t="s">
        <v>97</v>
      </c>
      <c r="C54" s="105" t="s">
        <v>82</v>
      </c>
      <c r="D54" s="116" t="s">
        <v>108</v>
      </c>
      <c r="E54" s="114">
        <v>569500</v>
      </c>
      <c r="F54" s="114">
        <v>100500</v>
      </c>
      <c r="G54" s="114">
        <v>436790</v>
      </c>
      <c r="H54" s="116">
        <v>0</v>
      </c>
      <c r="I54" s="123">
        <v>0</v>
      </c>
      <c r="J54" s="115">
        <v>0</v>
      </c>
      <c r="K54" s="106">
        <f t="shared" si="1"/>
        <v>537290</v>
      </c>
    </row>
    <row r="55" spans="1:11" ht="44.25" customHeight="1">
      <c r="A55" s="143" t="s">
        <v>131</v>
      </c>
      <c r="B55" s="145" t="s">
        <v>98</v>
      </c>
      <c r="C55" s="105" t="s">
        <v>82</v>
      </c>
      <c r="D55" s="116" t="s">
        <v>108</v>
      </c>
      <c r="E55" s="114">
        <v>670000</v>
      </c>
      <c r="F55" s="114">
        <v>100500</v>
      </c>
      <c r="G55" s="114">
        <v>540550</v>
      </c>
      <c r="H55" s="116">
        <v>0</v>
      </c>
      <c r="I55" s="123">
        <v>0</v>
      </c>
      <c r="J55" s="115">
        <v>0</v>
      </c>
      <c r="K55" s="106">
        <f t="shared" si="1"/>
        <v>641050</v>
      </c>
    </row>
    <row r="56" spans="1:11" ht="36.75" customHeight="1">
      <c r="A56" s="143" t="s">
        <v>132</v>
      </c>
      <c r="B56" s="146" t="s">
        <v>100</v>
      </c>
      <c r="C56" s="105" t="s">
        <v>82</v>
      </c>
      <c r="D56" s="116" t="s">
        <v>108</v>
      </c>
      <c r="E56" s="114">
        <v>630000</v>
      </c>
      <c r="F56" s="114">
        <v>137000</v>
      </c>
      <c r="G56" s="114">
        <v>443000</v>
      </c>
      <c r="H56" s="114">
        <v>0</v>
      </c>
      <c r="I56" s="123">
        <v>0</v>
      </c>
      <c r="J56" s="115">
        <v>0</v>
      </c>
      <c r="K56" s="106">
        <f t="shared" si="1"/>
        <v>580000</v>
      </c>
    </row>
    <row r="57" spans="1:11" ht="36" customHeight="1">
      <c r="A57" s="143" t="s">
        <v>133</v>
      </c>
      <c r="B57" s="147" t="s">
        <v>96</v>
      </c>
      <c r="C57" s="105" t="s">
        <v>82</v>
      </c>
      <c r="D57" s="116" t="s">
        <v>108</v>
      </c>
      <c r="E57" s="114">
        <v>677715</v>
      </c>
      <c r="F57" s="114">
        <v>100500</v>
      </c>
      <c r="G57" s="114">
        <v>569500</v>
      </c>
      <c r="H57" s="116">
        <v>0</v>
      </c>
      <c r="I57" s="123">
        <v>0</v>
      </c>
      <c r="J57" s="115">
        <v>0</v>
      </c>
      <c r="K57" s="106">
        <f t="shared" si="1"/>
        <v>670000</v>
      </c>
    </row>
    <row r="58" spans="1:11" ht="39" customHeight="1">
      <c r="A58" s="143" t="s">
        <v>134</v>
      </c>
      <c r="B58" s="148" t="s">
        <v>99</v>
      </c>
      <c r="C58" s="105" t="s">
        <v>82</v>
      </c>
      <c r="D58" s="116" t="s">
        <v>117</v>
      </c>
      <c r="E58" s="114">
        <v>900000</v>
      </c>
      <c r="F58" s="114">
        <v>0</v>
      </c>
      <c r="G58" s="114">
        <v>569500</v>
      </c>
      <c r="H58" s="114">
        <v>330500</v>
      </c>
      <c r="I58" s="123">
        <v>0</v>
      </c>
      <c r="J58" s="115">
        <v>0</v>
      </c>
      <c r="K58" s="106">
        <f t="shared" si="1"/>
        <v>900000</v>
      </c>
    </row>
    <row r="59" spans="1:11" ht="33" customHeight="1">
      <c r="A59" s="143" t="s">
        <v>135</v>
      </c>
      <c r="B59" s="149" t="s">
        <v>101</v>
      </c>
      <c r="C59" s="105" t="s">
        <v>82</v>
      </c>
      <c r="D59" s="116" t="s">
        <v>108</v>
      </c>
      <c r="E59" s="114">
        <v>700000</v>
      </c>
      <c r="F59" s="114">
        <v>105000</v>
      </c>
      <c r="G59" s="114">
        <v>575500</v>
      </c>
      <c r="H59" s="116">
        <v>0</v>
      </c>
      <c r="I59" s="123">
        <v>0</v>
      </c>
      <c r="J59" s="115">
        <v>0</v>
      </c>
      <c r="K59" s="106">
        <f t="shared" si="1"/>
        <v>680500</v>
      </c>
    </row>
    <row r="60" spans="1:11" s="27" customFormat="1" ht="19.5" customHeight="1" thickBot="1">
      <c r="A60" s="185" t="s">
        <v>48</v>
      </c>
      <c r="B60" s="186"/>
      <c r="C60" s="131" t="s">
        <v>61</v>
      </c>
      <c r="D60" s="131" t="s">
        <v>61</v>
      </c>
      <c r="E60" s="150">
        <f>SUM(E44:E59)</f>
        <v>29647713</v>
      </c>
      <c r="F60" s="131">
        <f>SUM(F43:F59)</f>
        <v>11779226</v>
      </c>
      <c r="G60" s="150">
        <f>SUM(G44:G59)</f>
        <v>12913033</v>
      </c>
      <c r="H60" s="150">
        <f>SUM(H44:H59)</f>
        <v>3617720</v>
      </c>
      <c r="I60" s="151">
        <f>SUM(I43:I59)</f>
        <v>0</v>
      </c>
      <c r="J60" s="152">
        <v>0</v>
      </c>
      <c r="K60" s="150">
        <f>SUM(K44:K59)</f>
        <v>28309979</v>
      </c>
    </row>
  </sheetData>
  <sheetProtection/>
  <mergeCells count="18">
    <mergeCell ref="B2:G2"/>
    <mergeCell ref="F1:I1"/>
    <mergeCell ref="A3:A4"/>
    <mergeCell ref="B3:B4"/>
    <mergeCell ref="C3:C4"/>
    <mergeCell ref="D3:D4"/>
    <mergeCell ref="E3:E4"/>
    <mergeCell ref="F3:J3"/>
    <mergeCell ref="K3:K4"/>
    <mergeCell ref="C26:C27"/>
    <mergeCell ref="A41:B41"/>
    <mergeCell ref="A6:B6"/>
    <mergeCell ref="A60:B60"/>
    <mergeCell ref="B48:B49"/>
    <mergeCell ref="C48:C49"/>
    <mergeCell ref="A48:A49"/>
    <mergeCell ref="B26:B27"/>
    <mergeCell ref="A26:A27"/>
  </mergeCells>
  <printOptions horizontalCentered="1"/>
  <pageMargins left="0.31496062992125984" right="0.1968503937007874" top="0.1968503937007874" bottom="0.2362204724409449" header="0.551181102362204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Skarbnik</cp:lastModifiedBy>
  <cp:lastPrinted>2011-01-24T08:59:43Z</cp:lastPrinted>
  <dcterms:created xsi:type="dcterms:W3CDTF">2009-10-11T13:25:47Z</dcterms:created>
  <dcterms:modified xsi:type="dcterms:W3CDTF">2011-02-15T09:14:16Z</dcterms:modified>
  <cp:category/>
  <cp:version/>
  <cp:contentType/>
  <cp:contentStatus/>
</cp:coreProperties>
</file>